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n Drive\Oxfam Trailwalker\2025 OTW DIEPPE\Logistique\Parcours\Calculateur de temps\Pour les équipes\"/>
    </mc:Choice>
  </mc:AlternateContent>
  <bookViews>
    <workbookView xWindow="0" yWindow="0" windowWidth="23040" windowHeight="8208"/>
  </bookViews>
  <sheets>
    <sheet name="Trailwalker Dieppe - 30H" sheetId="10" r:id="rId1"/>
    <sheet name="Trailwalker Dieppe - 24H" sheetId="7" r:id="rId2"/>
    <sheet name="Trailwalker Dieppe - 16H" sheetId="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0" l="1"/>
  <c r="F12" i="10" a="1"/>
  <c r="F12" i="10" s="1"/>
  <c r="G12" i="10" s="1"/>
  <c r="F11" i="10" a="1"/>
  <c r="F11" i="10" s="1"/>
  <c r="G11" i="10" s="1"/>
  <c r="F10" i="10" a="1"/>
  <c r="F10" i="10" s="1"/>
  <c r="G10" i="10" s="1"/>
  <c r="F9" i="10" a="1"/>
  <c r="F9" i="10" s="1"/>
  <c r="G9" i="10" s="1"/>
  <c r="F8" i="10" a="1"/>
  <c r="F8" i="10" s="1"/>
  <c r="G8" i="10" s="1"/>
  <c r="F7" i="10" a="1"/>
  <c r="F7" i="10" s="1"/>
  <c r="G7" i="10" s="1"/>
  <c r="F6" i="10" a="1"/>
  <c r="F6" i="10" s="1"/>
  <c r="G6" i="10" s="1"/>
  <c r="F5" i="10" a="1"/>
  <c r="F5" i="10" s="1"/>
  <c r="G5" i="10" s="1"/>
  <c r="I4" i="10"/>
  <c r="I5" i="10" s="1"/>
  <c r="I6" i="10" s="1"/>
  <c r="I7" i="10" s="1"/>
  <c r="I8" i="10" s="1"/>
  <c r="I9" i="10" s="1"/>
  <c r="I10" i="10" s="1"/>
  <c r="I11" i="10" s="1"/>
  <c r="I12" i="10" s="1"/>
  <c r="F4" i="10" a="1"/>
  <c r="F4" i="10" s="1"/>
  <c r="G4" i="10" s="1"/>
  <c r="P4" i="10" l="1"/>
  <c r="P5" i="10" s="1"/>
  <c r="P6" i="10" s="1"/>
  <c r="P7" i="10" s="1"/>
  <c r="P8" i="10" s="1"/>
  <c r="P9" i="10" s="1"/>
  <c r="P10" i="10" s="1"/>
  <c r="P11" i="10" s="1"/>
  <c r="P12" i="10" s="1"/>
  <c r="G13" i="10"/>
  <c r="G14" i="10" s="1"/>
  <c r="K4" i="10"/>
  <c r="M4" i="10" l="1"/>
  <c r="K5" i="10" s="1"/>
  <c r="J4" i="10"/>
  <c r="M5" i="10" l="1"/>
  <c r="K6" i="10" s="1"/>
  <c r="J5" i="10"/>
  <c r="M6" i="10" l="1"/>
  <c r="K7" i="10" s="1"/>
  <c r="J6" i="10"/>
  <c r="L13" i="8"/>
  <c r="F12" i="8" a="1"/>
  <c r="F12" i="8" s="1"/>
  <c r="G12" i="8" s="1"/>
  <c r="F11" i="8" a="1"/>
  <c r="F11" i="8" s="1"/>
  <c r="G11" i="8" s="1"/>
  <c r="F10" i="8" a="1"/>
  <c r="F10" i="8" s="1"/>
  <c r="G10" i="8" s="1"/>
  <c r="F9" i="8" a="1"/>
  <c r="F9" i="8" s="1"/>
  <c r="G9" i="8" s="1"/>
  <c r="F8" i="8" a="1"/>
  <c r="F8" i="8" s="1"/>
  <c r="G8" i="8" s="1"/>
  <c r="F7" i="8" a="1"/>
  <c r="F7" i="8" s="1"/>
  <c r="G7" i="8" s="1"/>
  <c r="F6" i="8" a="1"/>
  <c r="F6" i="8" s="1"/>
  <c r="G6" i="8" s="1"/>
  <c r="F5" i="8" a="1"/>
  <c r="F5" i="8" s="1"/>
  <c r="G5" i="8" s="1"/>
  <c r="I4" i="8"/>
  <c r="I5" i="8" s="1"/>
  <c r="I6" i="8" s="1"/>
  <c r="I7" i="8" s="1"/>
  <c r="I8" i="8" s="1"/>
  <c r="I9" i="8" s="1"/>
  <c r="I10" i="8" s="1"/>
  <c r="I11" i="8" s="1"/>
  <c r="I12" i="8" s="1"/>
  <c r="F4" i="8" a="1"/>
  <c r="F4" i="8" s="1"/>
  <c r="G4" i="8" s="1"/>
  <c r="L13" i="7"/>
  <c r="F12" i="7" a="1"/>
  <c r="F12" i="7" s="1"/>
  <c r="G12" i="7" s="1"/>
  <c r="F11" i="7" a="1"/>
  <c r="F11" i="7" s="1"/>
  <c r="G11" i="7" s="1"/>
  <c r="F10" i="7" a="1"/>
  <c r="F10" i="7" s="1"/>
  <c r="G10" i="7" s="1"/>
  <c r="F9" i="7" a="1"/>
  <c r="F9" i="7" s="1"/>
  <c r="G9" i="7" s="1"/>
  <c r="F8" i="7" a="1"/>
  <c r="F8" i="7" s="1"/>
  <c r="G8" i="7" s="1"/>
  <c r="F7" i="7" a="1"/>
  <c r="F7" i="7" s="1"/>
  <c r="G7" i="7" s="1"/>
  <c r="F6" i="7" a="1"/>
  <c r="F6" i="7" s="1"/>
  <c r="G6" i="7" s="1"/>
  <c r="F5" i="7" a="1"/>
  <c r="F5" i="7" s="1"/>
  <c r="G5" i="7" s="1"/>
  <c r="I4" i="7"/>
  <c r="I5" i="7" s="1"/>
  <c r="I6" i="7" s="1"/>
  <c r="I7" i="7" s="1"/>
  <c r="I8" i="7" s="1"/>
  <c r="I9" i="7" s="1"/>
  <c r="I10" i="7" s="1"/>
  <c r="I11" i="7" s="1"/>
  <c r="I12" i="7" s="1"/>
  <c r="F4" i="7" a="1"/>
  <c r="F4" i="7" s="1"/>
  <c r="G4" i="7" s="1"/>
  <c r="K4" i="7" s="1"/>
  <c r="M7" i="10" l="1"/>
  <c r="K8" i="10" s="1"/>
  <c r="J7" i="10"/>
  <c r="G13" i="8"/>
  <c r="G14" i="8" s="1"/>
  <c r="P4" i="8"/>
  <c r="P5" i="8" s="1"/>
  <c r="P6" i="8" s="1"/>
  <c r="P7" i="8" s="1"/>
  <c r="P8" i="8" s="1"/>
  <c r="P9" i="8" s="1"/>
  <c r="P10" i="8" s="1"/>
  <c r="P11" i="8" s="1"/>
  <c r="P12" i="8" s="1"/>
  <c r="K4" i="8"/>
  <c r="G13" i="7"/>
  <c r="G14" i="7" s="1"/>
  <c r="P4" i="7"/>
  <c r="P5" i="7" s="1"/>
  <c r="P6" i="7" s="1"/>
  <c r="P7" i="7" s="1"/>
  <c r="P8" i="7" s="1"/>
  <c r="P9" i="7" s="1"/>
  <c r="P10" i="7" s="1"/>
  <c r="P11" i="7" s="1"/>
  <c r="P12" i="7" s="1"/>
  <c r="M8" i="10" l="1"/>
  <c r="K9" i="10" s="1"/>
  <c r="J8" i="10"/>
  <c r="M4" i="8"/>
  <c r="K5" i="8" s="1"/>
  <c r="J4" i="8"/>
  <c r="M4" i="7"/>
  <c r="K5" i="7" s="1"/>
  <c r="J4" i="7"/>
  <c r="M9" i="10" l="1"/>
  <c r="K10" i="10" s="1"/>
  <c r="J9" i="10"/>
  <c r="M5" i="8"/>
  <c r="K6" i="8" s="1"/>
  <c r="J5" i="8"/>
  <c r="M5" i="7"/>
  <c r="K6" i="7" s="1"/>
  <c r="J5" i="7"/>
  <c r="M10" i="10" l="1"/>
  <c r="K11" i="10" s="1"/>
  <c r="M11" i="10" s="1"/>
  <c r="K12" i="10" s="1"/>
  <c r="J12" i="10" s="1"/>
  <c r="J10" i="10"/>
  <c r="M6" i="8"/>
  <c r="K7" i="8" s="1"/>
  <c r="J6" i="8"/>
  <c r="M6" i="7"/>
  <c r="K7" i="7" s="1"/>
  <c r="J6" i="7"/>
  <c r="M7" i="8" l="1"/>
  <c r="K8" i="8" s="1"/>
  <c r="J7" i="8"/>
  <c r="M7" i="7"/>
  <c r="K8" i="7" s="1"/>
  <c r="J7" i="7"/>
  <c r="M8" i="8" l="1"/>
  <c r="K9" i="8" s="1"/>
  <c r="J8" i="8"/>
  <c r="M8" i="7"/>
  <c r="K9" i="7" s="1"/>
  <c r="J8" i="7"/>
  <c r="M9" i="8" l="1"/>
  <c r="K10" i="8" s="1"/>
  <c r="J9" i="8"/>
  <c r="M9" i="7"/>
  <c r="K10" i="7" s="1"/>
  <c r="J9" i="7"/>
  <c r="M10" i="8" l="1"/>
  <c r="K11" i="8" s="1"/>
  <c r="M11" i="8" s="1"/>
  <c r="K12" i="8" s="1"/>
  <c r="J10" i="8"/>
  <c r="M10" i="7"/>
  <c r="K11" i="7" s="1"/>
  <c r="M11" i="7" s="1"/>
  <c r="K12" i="7" s="1"/>
  <c r="J10" i="7"/>
  <c r="J12" i="8" l="1"/>
  <c r="M12" i="8"/>
  <c r="J12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<sst xmlns="http://schemas.openxmlformats.org/spreadsheetml/2006/main" count="150" uniqueCount="43">
  <si>
    <t>Heure de départ :</t>
  </si>
  <si>
    <t xml:space="preserve">Départ de : </t>
  </si>
  <si>
    <t>Difficulté de la section**</t>
  </si>
  <si>
    <t xml:space="preserve">D+ </t>
  </si>
  <si>
    <t>D-</t>
  </si>
  <si>
    <t>Distance
km</t>
  </si>
  <si>
    <t>Vitesse
km/h</t>
  </si>
  <si>
    <t>Temps de marche</t>
  </si>
  <si>
    <t>Distance
cumulée</t>
  </si>
  <si>
    <t>Jour d'arrivée</t>
  </si>
  <si>
    <t>Heure d'arrivée</t>
  </si>
  <si>
    <t>Temps de repos</t>
  </si>
  <si>
    <t>Heure de départ du PC</t>
  </si>
  <si>
    <t>Heure fermeture du PC</t>
  </si>
  <si>
    <t>Temps cumulé</t>
  </si>
  <si>
    <t>dim</t>
  </si>
  <si>
    <t xml:space="preserve">Total du temps de marche : </t>
  </si>
  <si>
    <t>Total temps de repos :</t>
  </si>
  <si>
    <t>Temps Total du Trail :</t>
  </si>
  <si>
    <t>Vitesse km/h de votre équipe</t>
  </si>
  <si>
    <t>Difficultée de la section = 1</t>
  </si>
  <si>
    <t>Difficultée de la section = 2</t>
  </si>
  <si>
    <t>Difficultée de la section = 3</t>
  </si>
  <si>
    <t>Difficultée de la section = 4</t>
  </si>
  <si>
    <t>Heure ouverture du PC</t>
  </si>
  <si>
    <t>Modifiez les carrés orange pour les adapter à vos propres informations</t>
  </si>
  <si>
    <t>Arrivée à :</t>
  </si>
  <si>
    <t xml:space="preserve">* Tableau indicatif pour vous accompagner dans la gestion du temps. 
** Les difficultés des sections ont été établies en fonction de la distance à parcourir, du dénivelé et du moment de la journée auquel elles se situent (plus difficiles de nuit que de jour). Il est à noter que ces difficultés sont données à titre indicatif, et pourraient varier en fonction de la météo. </t>
  </si>
  <si>
    <t>Départ - Dieppe - Front de Mer</t>
  </si>
  <si>
    <t>PC 2 : Envermeu</t>
  </si>
  <si>
    <t>PC 3 : Saint-Vaast-d'Equiqueville</t>
  </si>
  <si>
    <t>PC 4 : Saint-Nicolas-d'Aliermont</t>
  </si>
  <si>
    <t>PC 5 : Martin-Eglise</t>
  </si>
  <si>
    <t>PC 6 : Arques-la-Bataille</t>
  </si>
  <si>
    <t>PC 8 : Varengeville-sur-Mer</t>
  </si>
  <si>
    <t>Arrivée - Dieppe - Front de Mer</t>
  </si>
  <si>
    <r>
      <t>CALCULATEUR DE TEMPS *
Trailwalker Oxfam 2025 - DIEPPE</t>
    </r>
    <r>
      <rPr>
        <sz val="20"/>
        <rFont val="Arial"/>
        <family val="2"/>
      </rPr>
      <t xml:space="preserve">
</t>
    </r>
    <r>
      <rPr>
        <sz val="14"/>
        <color theme="9"/>
        <rFont val="Arial"/>
        <family val="2"/>
      </rPr>
      <t>(seul les cellules orange sont modifiables)</t>
    </r>
  </si>
  <si>
    <r>
      <t xml:space="preserve">CALCULATEUR DE TEMPS *
Trailwalker Oxfam 2025 - DIEPPE
</t>
    </r>
    <r>
      <rPr>
        <sz val="14"/>
        <color theme="9"/>
        <rFont val="Arial"/>
        <family val="2"/>
      </rPr>
      <t>(seul les cellules orange sont modifiables)</t>
    </r>
  </si>
  <si>
    <r>
      <t xml:space="preserve">Etape 3. </t>
    </r>
    <r>
      <rPr>
        <sz val="12"/>
        <rFont val="Arial"/>
        <family val="2"/>
      </rPr>
      <t xml:space="preserve">Entrez le temps de repos que vous prevoyez pour chaque point de contrôle dans la colonne «Temps de repos» (L4 à L11). 
</t>
    </r>
    <r>
      <rPr>
        <u/>
        <sz val="12"/>
        <rFont val="Arial"/>
        <family val="2"/>
      </rPr>
      <t>Exemple:</t>
    </r>
    <r>
      <rPr>
        <sz val="12"/>
        <rFont val="Arial"/>
        <family val="2"/>
      </rPr>
      <t xml:space="preserve"> "h: mm" &gt; "00:45" pause de 45 minutes.</t>
    </r>
  </si>
  <si>
    <t>PC 1 : Petit-Caux // Berneval-le-Grand</t>
  </si>
  <si>
    <t>PC 7 : Saint-Aubin-sur-Scie // La Providence</t>
  </si>
  <si>
    <r>
      <rPr>
        <b/>
        <sz val="12"/>
        <rFont val="Arial"/>
        <family val="2"/>
      </rPr>
      <t>Etape 1</t>
    </r>
    <r>
      <rPr>
        <sz val="12"/>
        <rFont val="Arial"/>
        <family val="2"/>
      </rPr>
      <t>. Entrez votre horaire de départ (case B2).
Pour rappel : 
Départ A : 07H00
Départ B : 07H45
Départ C : 08H30</t>
    </r>
  </si>
  <si>
    <r>
      <rPr>
        <b/>
        <sz val="12"/>
        <rFont val="Arial"/>
        <family val="2"/>
      </rPr>
      <t>Etape 2.</t>
    </r>
    <r>
      <rPr>
        <sz val="12"/>
        <rFont val="Arial"/>
        <family val="2"/>
      </rPr>
      <t xml:space="preserve"> Entrez  la vitesse de votre équipe par rapport à la difficultée et en fonction de vos vitesses d'entraînement habituelles (B19 à B22):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</si>
</sst>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dd"/>
    <numFmt numFmtId="166" formatCode="[h]:mm"/>
    <numFmt numFmtId="167" formatCode="[$-F400]h:mm:ss\ AM/PM"/>
  </numFmts>
  <fonts count="13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14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0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/>
    </xf>
    <xf numFmtId="166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20" fontId="5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20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10" fillId="0" borderId="1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right" vertical="center"/>
    </xf>
    <xf numFmtId="20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 applyProtection="1">
      <alignment horizontal="center" vertical="center"/>
      <protection hidden="1"/>
    </xf>
    <xf numFmtId="20" fontId="5" fillId="0" borderId="0" xfId="0" applyNumberFormat="1" applyFont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20" fontId="6" fillId="4" borderId="4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20" fontId="6" fillId="3" borderId="4" xfId="0" applyNumberFormat="1" applyFont="1" applyFill="1" applyBorder="1" applyAlignment="1">
      <alignment horizontal="center" vertical="center" wrapText="1"/>
    </xf>
    <xf numFmtId="20" fontId="2" fillId="3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0" fontId="2" fillId="3" borderId="8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5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0" fontId="5" fillId="2" borderId="4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350763</xdr:colOff>
      <xdr:row>0</xdr:row>
      <xdr:rowOff>84668</xdr:rowOff>
    </xdr:from>
    <xdr:to>
      <xdr:col>14</xdr:col>
      <xdr:colOff>94737</xdr:colOff>
      <xdr:row>1</xdr:row>
      <xdr:rowOff>93978</xdr:rowOff>
    </xdr:to>
    <xdr:pic>
      <xdr:nvPicPr>
        <xdr:cNvPr id="2" name="Picture 44" descr="http://www.oxfamtrailwalker.fr/images/stories/LOGO_OTW_OF_VERT.png">
          <a:extLst>
            <a:ext uri="{FF2B5EF4-FFF2-40B4-BE49-F238E27FC236}">
              <a16:creationId xmlns:a16="http://schemas.microsoft.com/office/drawing/2014/main" id="{E31DE8CA-E188-47E2-B2A8-39297071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0523" y="84668"/>
          <a:ext cx="3584454" cy="1091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350763</xdr:colOff>
      <xdr:row>0</xdr:row>
      <xdr:rowOff>84668</xdr:rowOff>
    </xdr:from>
    <xdr:to>
      <xdr:col>14</xdr:col>
      <xdr:colOff>94737</xdr:colOff>
      <xdr:row>1</xdr:row>
      <xdr:rowOff>93978</xdr:rowOff>
    </xdr:to>
    <xdr:pic>
      <xdr:nvPicPr>
        <xdr:cNvPr id="2" name="Picture 44" descr="http://www.oxfamtrailwalker.fr/images/stories/LOGO_OTW_OF_VERT.png">
          <a:extLst>
            <a:ext uri="{FF2B5EF4-FFF2-40B4-BE49-F238E27FC236}">
              <a16:creationId xmlns:a16="http://schemas.microsoft.com/office/drawing/2014/main" id="{E31DE8CA-E188-47E2-B2A8-39297071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668" y="86573"/>
          <a:ext cx="3590169" cy="10983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350763</xdr:colOff>
      <xdr:row>0</xdr:row>
      <xdr:rowOff>84668</xdr:rowOff>
    </xdr:from>
    <xdr:to>
      <xdr:col>13</xdr:col>
      <xdr:colOff>981197</xdr:colOff>
      <xdr:row>1</xdr:row>
      <xdr:rowOff>57148</xdr:rowOff>
    </xdr:to>
    <xdr:pic>
      <xdr:nvPicPr>
        <xdr:cNvPr id="2" name="Picture 44" descr="http://www.oxfamtrailwalker.fr/images/stories/LOGO_OTW_OF_VERT.png">
          <a:extLst>
            <a:ext uri="{FF2B5EF4-FFF2-40B4-BE49-F238E27FC236}">
              <a16:creationId xmlns:a16="http://schemas.microsoft.com/office/drawing/2014/main" id="{090D27FF-DB4A-4A9C-8BD5-89DE4DC3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97668" y="86573"/>
          <a:ext cx="3593979" cy="10983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60" zoomScaleNormal="60" workbookViewId="0">
      <selection activeCell="E1" sqref="E1"/>
    </sheetView>
  </sheetViews>
  <sheetFormatPr baseColWidth="10" defaultColWidth="9.109375" defaultRowHeight="13.2" x14ac:dyDescent="0.25"/>
  <cols>
    <col min="1" max="1" width="65.44140625" bestFit="1" customWidth="1"/>
    <col min="2" max="2" width="16.33203125" customWidth="1"/>
    <col min="3" max="4" width="13.44140625" customWidth="1"/>
    <col min="5" max="5" width="14.6640625" style="2" customWidth="1"/>
    <col min="6" max="6" width="14.6640625" style="1" customWidth="1"/>
    <col min="7" max="7" width="15.5546875" style="2" customWidth="1"/>
    <col min="8" max="8" width="64.6640625" style="3" bestFit="1" customWidth="1"/>
    <col min="9" max="9" width="17.5546875" style="3" customWidth="1"/>
    <col min="10" max="10" width="14" style="1" customWidth="1"/>
    <col min="11" max="16" width="14" style="3" customWidth="1"/>
  </cols>
  <sheetData>
    <row r="1" spans="1:16" s="4" customFormat="1" ht="85.2" customHeight="1" thickBot="1" x14ac:dyDescent="0.3">
      <c r="A1" s="64" t="s">
        <v>36</v>
      </c>
      <c r="B1" s="64"/>
      <c r="C1" s="64"/>
      <c r="D1" s="65"/>
      <c r="E1" s="65"/>
      <c r="F1" s="6"/>
      <c r="G1" s="5"/>
      <c r="H1" s="7"/>
      <c r="I1" s="7"/>
      <c r="J1" s="6"/>
      <c r="K1" s="71"/>
      <c r="L1" s="71"/>
      <c r="M1" s="71"/>
      <c r="N1" s="71"/>
      <c r="O1" s="71"/>
      <c r="P1" s="71"/>
    </row>
    <row r="2" spans="1:16" ht="44.25" customHeight="1" thickBot="1" x14ac:dyDescent="0.3">
      <c r="A2" s="10" t="s">
        <v>0</v>
      </c>
      <c r="B2" s="66">
        <v>0.29166666666666669</v>
      </c>
      <c r="C2" s="12">
        <v>42161</v>
      </c>
      <c r="D2" s="39"/>
      <c r="E2" s="38"/>
      <c r="G2" s="13"/>
      <c r="I2" s="8"/>
      <c r="K2" s="72"/>
      <c r="L2" s="72"/>
      <c r="M2" s="72"/>
      <c r="N2" s="72"/>
      <c r="O2" s="72"/>
      <c r="P2" s="72"/>
    </row>
    <row r="3" spans="1:16" s="14" customFormat="1" ht="54.75" customHeight="1" thickBot="1" x14ac:dyDescent="0.3">
      <c r="A3" s="40" t="s">
        <v>1</v>
      </c>
      <c r="B3" s="41" t="s">
        <v>2</v>
      </c>
      <c r="C3" s="42" t="s">
        <v>3</v>
      </c>
      <c r="D3" s="42" t="s">
        <v>4</v>
      </c>
      <c r="E3" s="42" t="s">
        <v>5</v>
      </c>
      <c r="F3" s="41" t="s">
        <v>6</v>
      </c>
      <c r="G3" s="43" t="s">
        <v>7</v>
      </c>
      <c r="H3" s="43" t="s">
        <v>26</v>
      </c>
      <c r="I3" s="42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56" t="s">
        <v>24</v>
      </c>
      <c r="O3" s="56" t="s">
        <v>13</v>
      </c>
      <c r="P3" s="43" t="s">
        <v>14</v>
      </c>
    </row>
    <row r="4" spans="1:16" s="22" customFormat="1" ht="25.5" customHeight="1" thickBot="1" x14ac:dyDescent="0.3">
      <c r="A4" s="15" t="s">
        <v>28</v>
      </c>
      <c r="B4" s="16">
        <v>2</v>
      </c>
      <c r="C4" s="60">
        <v>211</v>
      </c>
      <c r="D4" s="60">
        <v>127</v>
      </c>
      <c r="E4" s="17">
        <v>11.96</v>
      </c>
      <c r="F4" s="44" cm="1">
        <f t="array" ref="F4">INDEX($B$19:$B$22,B4)</f>
        <v>4.2</v>
      </c>
      <c r="G4" s="18">
        <f t="shared" ref="G4:G8" si="0">+E4/F4/24</f>
        <v>0.11865079365079366</v>
      </c>
      <c r="H4" s="15" t="s">
        <v>39</v>
      </c>
      <c r="I4" s="17">
        <f>E4</f>
        <v>11.96</v>
      </c>
      <c r="J4" s="19">
        <f t="shared" ref="J4:J10" si="1">+$E$2+K4</f>
        <v>0.41031746031746036</v>
      </c>
      <c r="K4" s="20">
        <f>+B2+G4</f>
        <v>0.41031746031746036</v>
      </c>
      <c r="L4" s="9">
        <v>6.9444444444444441E-3</v>
      </c>
      <c r="M4" s="20">
        <f t="shared" ref="M4:M7" si="2">+K4+L4</f>
        <v>0.41726190476190478</v>
      </c>
      <c r="N4" s="59">
        <v>0.34722222222222221</v>
      </c>
      <c r="O4" s="57">
        <v>0.49305555555555552</v>
      </c>
      <c r="P4" s="21">
        <f>+G4+L4</f>
        <v>0.12559523809523809</v>
      </c>
    </row>
    <row r="5" spans="1:16" s="22" customFormat="1" ht="25.5" customHeight="1" thickBot="1" x14ac:dyDescent="0.3">
      <c r="A5" s="15" t="s">
        <v>39</v>
      </c>
      <c r="B5" s="23">
        <v>2</v>
      </c>
      <c r="C5" s="61">
        <v>132</v>
      </c>
      <c r="D5" s="61">
        <v>194</v>
      </c>
      <c r="E5" s="24">
        <v>13.16</v>
      </c>
      <c r="F5" s="44" cm="1">
        <f t="array" ref="F5">INDEX($B$19:$B$22,B5)</f>
        <v>4.2</v>
      </c>
      <c r="G5" s="25">
        <f t="shared" si="0"/>
        <v>0.13055555555555556</v>
      </c>
      <c r="H5" s="10" t="s">
        <v>29</v>
      </c>
      <c r="I5" s="24">
        <f t="shared" ref="I5:I12" si="3">I4+E5</f>
        <v>25.12</v>
      </c>
      <c r="J5" s="26">
        <f t="shared" si="1"/>
        <v>0.54781746031746037</v>
      </c>
      <c r="K5" s="27">
        <f t="shared" ref="K5:K8" si="4">+M4+G5</f>
        <v>0.54781746031746037</v>
      </c>
      <c r="L5" s="9">
        <v>1.0416666666666666E-2</v>
      </c>
      <c r="M5" s="27">
        <f t="shared" si="2"/>
        <v>0.558234126984127</v>
      </c>
      <c r="N5" s="59">
        <v>0.4236111111111111</v>
      </c>
      <c r="O5" s="57">
        <v>0.63888888888888884</v>
      </c>
      <c r="P5" s="28">
        <f t="shared" ref="P5:P12" si="5">+P4+G5+L5</f>
        <v>0.26656746031746031</v>
      </c>
    </row>
    <row r="6" spans="1:16" s="22" customFormat="1" ht="25.5" customHeight="1" thickBot="1" x14ac:dyDescent="0.3">
      <c r="A6" s="10" t="s">
        <v>29</v>
      </c>
      <c r="B6" s="23">
        <v>3</v>
      </c>
      <c r="C6" s="61">
        <v>225</v>
      </c>
      <c r="D6" s="61">
        <v>225</v>
      </c>
      <c r="E6" s="24">
        <v>12.01</v>
      </c>
      <c r="F6" s="44" cm="1">
        <f t="array" ref="F6">INDEX($B$19:$B$22,B6)</f>
        <v>3.7</v>
      </c>
      <c r="G6" s="25">
        <f t="shared" si="0"/>
        <v>0.13524774774774775</v>
      </c>
      <c r="H6" s="10" t="s">
        <v>30</v>
      </c>
      <c r="I6" s="24">
        <f t="shared" si="3"/>
        <v>37.130000000000003</v>
      </c>
      <c r="J6" s="26">
        <f t="shared" si="1"/>
        <v>0.69348187473187473</v>
      </c>
      <c r="K6" s="27">
        <f t="shared" si="4"/>
        <v>0.69348187473187473</v>
      </c>
      <c r="L6" s="9">
        <v>1.3888888888888888E-2</v>
      </c>
      <c r="M6" s="27">
        <f t="shared" si="2"/>
        <v>0.70737076362076357</v>
      </c>
      <c r="N6" s="59">
        <v>0.50694444444444442</v>
      </c>
      <c r="O6" s="57">
        <v>0.79166666666666663</v>
      </c>
      <c r="P6" s="28">
        <f t="shared" si="5"/>
        <v>0.41570409695409699</v>
      </c>
    </row>
    <row r="7" spans="1:16" s="22" customFormat="1" ht="25.5" customHeight="1" thickBot="1" x14ac:dyDescent="0.3">
      <c r="A7" s="10" t="s">
        <v>30</v>
      </c>
      <c r="B7" s="23">
        <v>3</v>
      </c>
      <c r="C7" s="61">
        <v>308</v>
      </c>
      <c r="D7" s="61">
        <v>219</v>
      </c>
      <c r="E7" s="24">
        <v>12.89</v>
      </c>
      <c r="F7" s="44" cm="1">
        <f t="array" ref="F7">INDEX($B$19:$B$22,B7)</f>
        <v>3.7</v>
      </c>
      <c r="G7" s="25">
        <f t="shared" si="0"/>
        <v>0.14515765765765767</v>
      </c>
      <c r="H7" s="10" t="s">
        <v>31</v>
      </c>
      <c r="I7" s="24">
        <f t="shared" si="3"/>
        <v>50.02</v>
      </c>
      <c r="J7" s="26">
        <f t="shared" si="1"/>
        <v>0.85252842127842121</v>
      </c>
      <c r="K7" s="27">
        <f t="shared" si="4"/>
        <v>0.85252842127842121</v>
      </c>
      <c r="L7" s="9">
        <v>4.1666666666666664E-2</v>
      </c>
      <c r="M7" s="27">
        <f t="shared" si="2"/>
        <v>0.89419508794508784</v>
      </c>
      <c r="N7" s="59">
        <v>0.59027777777777779</v>
      </c>
      <c r="O7" s="57">
        <v>0.97916666666666663</v>
      </c>
      <c r="P7" s="28">
        <f t="shared" si="5"/>
        <v>0.60252842127842132</v>
      </c>
    </row>
    <row r="8" spans="1:16" s="22" customFormat="1" ht="25.5" customHeight="1" thickBot="1" x14ac:dyDescent="0.3">
      <c r="A8" s="10" t="s">
        <v>31</v>
      </c>
      <c r="B8" s="23">
        <v>2</v>
      </c>
      <c r="C8" s="61">
        <v>52</v>
      </c>
      <c r="D8" s="61">
        <v>159</v>
      </c>
      <c r="E8" s="24">
        <v>9.81</v>
      </c>
      <c r="F8" s="44" cm="1">
        <f t="array" ref="F8">INDEX($B$19:$B$22,B8)</f>
        <v>4.2</v>
      </c>
      <c r="G8" s="25">
        <f t="shared" si="0"/>
        <v>9.7321428571428573E-2</v>
      </c>
      <c r="H8" s="10" t="s">
        <v>32</v>
      </c>
      <c r="I8" s="24">
        <f t="shared" si="3"/>
        <v>59.830000000000005</v>
      </c>
      <c r="J8" s="26">
        <f t="shared" si="1"/>
        <v>0.9915165165165164</v>
      </c>
      <c r="K8" s="27">
        <f t="shared" si="4"/>
        <v>0.9915165165165164</v>
      </c>
      <c r="L8" s="9">
        <v>2.4305555555555556E-2</v>
      </c>
      <c r="M8" s="27">
        <f>+K8+L8</f>
        <v>1.0158220720720719</v>
      </c>
      <c r="N8" s="59">
        <v>0.65625</v>
      </c>
      <c r="O8" s="57">
        <v>9.7222222222222224E-2</v>
      </c>
      <c r="P8" s="28">
        <f t="shared" si="5"/>
        <v>0.72415540540540546</v>
      </c>
    </row>
    <row r="9" spans="1:16" s="22" customFormat="1" ht="25.5" customHeight="1" thickBot="1" x14ac:dyDescent="0.3">
      <c r="A9" s="10" t="s">
        <v>32</v>
      </c>
      <c r="B9" s="23">
        <v>3</v>
      </c>
      <c r="C9" s="61">
        <v>172</v>
      </c>
      <c r="D9" s="61">
        <v>185</v>
      </c>
      <c r="E9" s="24">
        <v>9.8000000000000007</v>
      </c>
      <c r="F9" s="44" cm="1">
        <f t="array" ref="F9">INDEX($B$19:$B$22,B9)</f>
        <v>3.7</v>
      </c>
      <c r="G9" s="25">
        <f>+E9/F9/24</f>
        <v>0.11036036036036036</v>
      </c>
      <c r="H9" s="10" t="s">
        <v>33</v>
      </c>
      <c r="I9" s="24">
        <f t="shared" si="3"/>
        <v>69.63000000000001</v>
      </c>
      <c r="J9" s="26">
        <f t="shared" si="1"/>
        <v>1.1261824324324323</v>
      </c>
      <c r="K9" s="27">
        <f>+M8+G9</f>
        <v>1.1261824324324323</v>
      </c>
      <c r="L9" s="9">
        <v>2.0833333333333332E-2</v>
      </c>
      <c r="M9" s="27">
        <f t="shared" ref="M9:M11" si="6">+K9+L9</f>
        <v>1.1470157657657656</v>
      </c>
      <c r="N9" s="59">
        <v>0.72916666666666663</v>
      </c>
      <c r="O9" s="57">
        <v>0.21875</v>
      </c>
      <c r="P9" s="28">
        <f t="shared" si="5"/>
        <v>0.85534909909909917</v>
      </c>
    </row>
    <row r="10" spans="1:16" s="22" customFormat="1" ht="25.5" customHeight="1" thickBot="1" x14ac:dyDescent="0.3">
      <c r="A10" s="10" t="s">
        <v>33</v>
      </c>
      <c r="B10" s="23">
        <v>2</v>
      </c>
      <c r="C10" s="61">
        <v>109</v>
      </c>
      <c r="D10" s="61">
        <v>22</v>
      </c>
      <c r="E10" s="24">
        <v>7.5460000000000065</v>
      </c>
      <c r="F10" s="44" cm="1">
        <f t="array" ref="F10">INDEX($B$19:$B$22,B10)</f>
        <v>4.2</v>
      </c>
      <c r="G10" s="25">
        <f t="shared" ref="G10:G11" si="7">+E10/F10/24</f>
        <v>7.486111111111117E-2</v>
      </c>
      <c r="H10" s="10" t="s">
        <v>40</v>
      </c>
      <c r="I10" s="24">
        <f t="shared" si="3"/>
        <v>77.176000000000016</v>
      </c>
      <c r="J10" s="26">
        <f t="shared" si="1"/>
        <v>1.2218768768768768</v>
      </c>
      <c r="K10" s="27">
        <f t="shared" ref="K10:K12" si="8">+M9+G10</f>
        <v>1.2218768768768768</v>
      </c>
      <c r="L10" s="9">
        <v>2.0833333333333332E-2</v>
      </c>
      <c r="M10" s="27">
        <f t="shared" si="6"/>
        <v>1.2427102102102101</v>
      </c>
      <c r="N10" s="59">
        <v>0.77777777777777779</v>
      </c>
      <c r="O10" s="57">
        <v>0.31597222222222221</v>
      </c>
      <c r="P10" s="28">
        <f t="shared" si="5"/>
        <v>0.9510435435435437</v>
      </c>
    </row>
    <row r="11" spans="1:16" s="22" customFormat="1" ht="25.5" customHeight="1" thickBot="1" x14ac:dyDescent="0.3">
      <c r="A11" s="10" t="s">
        <v>40</v>
      </c>
      <c r="B11" s="23">
        <v>3</v>
      </c>
      <c r="C11" s="61">
        <v>160</v>
      </c>
      <c r="D11" s="61">
        <v>159</v>
      </c>
      <c r="E11" s="24">
        <v>10.5</v>
      </c>
      <c r="F11" s="44" cm="1">
        <f t="array" ref="F11">INDEX($B$19:$B$22,B11)</f>
        <v>3.7</v>
      </c>
      <c r="G11" s="25">
        <f t="shared" si="7"/>
        <v>0.11824324324324324</v>
      </c>
      <c r="H11" s="10" t="s">
        <v>34</v>
      </c>
      <c r="I11" s="24">
        <f t="shared" si="3"/>
        <v>87.676000000000016</v>
      </c>
      <c r="J11" s="26" t="s">
        <v>15</v>
      </c>
      <c r="K11" s="27">
        <f t="shared" si="8"/>
        <v>1.3609534534534533</v>
      </c>
      <c r="L11" s="9">
        <v>1.7361111111111112E-2</v>
      </c>
      <c r="M11" s="27">
        <f t="shared" si="6"/>
        <v>1.3783145645645645</v>
      </c>
      <c r="N11" s="59">
        <v>0.85069444444444442</v>
      </c>
      <c r="O11" s="57">
        <v>1.4548611111111109</v>
      </c>
      <c r="P11" s="28">
        <f t="shared" si="5"/>
        <v>1.0866478978978982</v>
      </c>
    </row>
    <row r="12" spans="1:16" s="22" customFormat="1" ht="25.5" customHeight="1" thickBot="1" x14ac:dyDescent="0.3">
      <c r="A12" s="10" t="s">
        <v>34</v>
      </c>
      <c r="B12" s="23">
        <v>4</v>
      </c>
      <c r="C12" s="61">
        <v>211</v>
      </c>
      <c r="D12" s="61">
        <v>300</v>
      </c>
      <c r="E12" s="24">
        <v>12.33</v>
      </c>
      <c r="F12" s="44" cm="1">
        <f t="array" ref="F12">INDEX($B$19:$B$22,B12)</f>
        <v>3.2</v>
      </c>
      <c r="G12" s="25">
        <f>+E12/F12/24</f>
        <v>0.16054687500000001</v>
      </c>
      <c r="H12" s="15" t="s">
        <v>35</v>
      </c>
      <c r="I12" s="58">
        <f t="shared" si="3"/>
        <v>100.00600000000001</v>
      </c>
      <c r="J12" s="29">
        <f t="shared" ref="J12" si="9">+$E$2+K12</f>
        <v>1.5388614395645646</v>
      </c>
      <c r="K12" s="11">
        <f t="shared" si="8"/>
        <v>1.5388614395645646</v>
      </c>
      <c r="L12" s="9"/>
      <c r="M12" s="57"/>
      <c r="N12" s="59">
        <v>0.9375</v>
      </c>
      <c r="O12" s="57">
        <v>1.6041666666666665</v>
      </c>
      <c r="P12" s="28">
        <f t="shared" si="5"/>
        <v>1.2471947728978983</v>
      </c>
    </row>
    <row r="13" spans="1:16" s="22" customFormat="1" ht="35.4" customHeight="1" thickTop="1" thickBot="1" x14ac:dyDescent="0.3">
      <c r="A13" s="30"/>
      <c r="B13" s="31"/>
      <c r="C13" s="31"/>
      <c r="D13" s="31"/>
      <c r="E13" s="32"/>
      <c r="F13" s="33" t="s">
        <v>16</v>
      </c>
      <c r="G13" s="45">
        <f>SUM(G4:G12)</f>
        <v>1.0909447728978978</v>
      </c>
      <c r="H13" s="35"/>
      <c r="I13" s="32"/>
      <c r="J13" s="36"/>
      <c r="K13" s="35" t="s">
        <v>17</v>
      </c>
      <c r="L13" s="34">
        <f>SUM(L4:L12)</f>
        <v>0.15624999999999997</v>
      </c>
      <c r="M13" s="36"/>
      <c r="N13" s="36"/>
      <c r="O13" s="37"/>
      <c r="P13" s="37"/>
    </row>
    <row r="14" spans="1:16" s="22" customFormat="1" ht="32.25" customHeight="1" thickTop="1" thickBot="1" x14ac:dyDescent="0.3">
      <c r="B14" s="31"/>
      <c r="C14" s="31"/>
      <c r="D14" s="31"/>
      <c r="E14" s="32"/>
      <c r="F14" s="33" t="s">
        <v>18</v>
      </c>
      <c r="G14" s="46">
        <f>+G13+L13</f>
        <v>1.2471947728978978</v>
      </c>
      <c r="H14" s="36"/>
      <c r="I14" s="32"/>
      <c r="J14" s="36"/>
      <c r="K14" s="36"/>
      <c r="L14" s="36"/>
      <c r="M14" s="36"/>
      <c r="N14" s="36"/>
      <c r="O14" s="36"/>
    </row>
    <row r="15" spans="1:16" s="4" customFormat="1" ht="45.75" customHeight="1" thickTop="1" thickBot="1" x14ac:dyDescent="0.3">
      <c r="A15" s="75" t="s">
        <v>25</v>
      </c>
      <c r="B15" s="82"/>
      <c r="C15" s="47"/>
      <c r="D15" s="47"/>
      <c r="F15"/>
      <c r="G15"/>
      <c r="H15"/>
      <c r="I15"/>
      <c r="J15"/>
      <c r="K15"/>
      <c r="L15"/>
      <c r="M15"/>
      <c r="N15"/>
      <c r="O15"/>
      <c r="P15"/>
    </row>
    <row r="16" spans="1:16" s="4" customFormat="1" ht="81.599999999999994" customHeight="1" x14ac:dyDescent="0.25">
      <c r="A16" s="67" t="s">
        <v>41</v>
      </c>
      <c r="B16" s="68"/>
      <c r="D16" s="79" t="s">
        <v>27</v>
      </c>
      <c r="E16" s="79"/>
      <c r="F16" s="79"/>
      <c r="G16" s="79"/>
      <c r="H16" s="79"/>
      <c r="I16" s="79"/>
      <c r="J16" s="79"/>
      <c r="K16" s="79"/>
      <c r="L16" s="79"/>
      <c r="M16" s="79"/>
      <c r="N16" s="55"/>
      <c r="O16" s="55"/>
      <c r="P16"/>
    </row>
    <row r="17" spans="1:16" s="4" customFormat="1" ht="51" customHeight="1" x14ac:dyDescent="0.25">
      <c r="A17" s="77" t="s">
        <v>42</v>
      </c>
      <c r="B17" s="7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55"/>
      <c r="O17" s="55"/>
      <c r="P17"/>
    </row>
    <row r="18" spans="1:16" s="4" customFormat="1" ht="25.5" customHeight="1" x14ac:dyDescent="0.25">
      <c r="A18" s="80" t="s">
        <v>19</v>
      </c>
      <c r="B18" s="81"/>
      <c r="C18" s="70"/>
      <c r="D18" s="70"/>
      <c r="E18" s="5"/>
      <c r="F18"/>
      <c r="G18"/>
      <c r="H18"/>
      <c r="I18"/>
      <c r="J18"/>
      <c r="K18"/>
      <c r="L18"/>
      <c r="M18"/>
      <c r="N18"/>
      <c r="O18"/>
      <c r="P18"/>
    </row>
    <row r="19" spans="1:16" s="4" customFormat="1" ht="24.75" customHeight="1" x14ac:dyDescent="0.25">
      <c r="A19" s="51" t="s">
        <v>20</v>
      </c>
      <c r="B19" s="52">
        <v>4.7</v>
      </c>
      <c r="C19" s="49"/>
      <c r="D19" s="49"/>
      <c r="E19" s="50"/>
      <c r="F19"/>
      <c r="G19"/>
      <c r="H19"/>
      <c r="I19"/>
      <c r="J19"/>
      <c r="K19"/>
      <c r="L19"/>
      <c r="M19"/>
      <c r="N19"/>
      <c r="O19"/>
      <c r="P19"/>
    </row>
    <row r="20" spans="1:16" s="4" customFormat="1" ht="24.75" customHeight="1" x14ac:dyDescent="0.25">
      <c r="A20" s="51" t="s">
        <v>21</v>
      </c>
      <c r="B20" s="53">
        <v>4.2</v>
      </c>
      <c r="C20" s="49"/>
      <c r="D20" s="49"/>
      <c r="E20" s="50"/>
      <c r="F20"/>
      <c r="G20"/>
      <c r="H20"/>
      <c r="I20"/>
      <c r="J20"/>
      <c r="K20"/>
      <c r="L20"/>
      <c r="M20"/>
      <c r="N20"/>
      <c r="O20"/>
      <c r="P20"/>
    </row>
    <row r="21" spans="1:16" s="4" customFormat="1" ht="24.75" customHeight="1" x14ac:dyDescent="0.25">
      <c r="A21" s="51" t="s">
        <v>22</v>
      </c>
      <c r="B21" s="53">
        <v>3.7</v>
      </c>
      <c r="C21" s="49"/>
      <c r="D21" s="49"/>
      <c r="E21" s="50"/>
      <c r="F21"/>
      <c r="G21"/>
      <c r="H21"/>
      <c r="I21"/>
      <c r="J21"/>
      <c r="K21"/>
      <c r="L21"/>
      <c r="M21"/>
      <c r="N21"/>
      <c r="O21"/>
      <c r="P21"/>
    </row>
    <row r="22" spans="1:16" s="4" customFormat="1" ht="24.75" customHeight="1" thickBot="1" x14ac:dyDescent="0.3">
      <c r="A22" s="51" t="s">
        <v>23</v>
      </c>
      <c r="B22" s="54">
        <v>3.2</v>
      </c>
      <c r="C22" s="49"/>
      <c r="D22" s="49"/>
      <c r="E22" s="50"/>
      <c r="F22"/>
      <c r="G22"/>
      <c r="H22"/>
      <c r="I22"/>
      <c r="J22"/>
      <c r="K22"/>
      <c r="L22"/>
      <c r="M22"/>
      <c r="N22"/>
      <c r="O22"/>
      <c r="P22"/>
    </row>
    <row r="23" spans="1:16" s="4" customFormat="1" ht="85.2" customHeight="1" thickBot="1" x14ac:dyDescent="0.3">
      <c r="A23" s="73" t="s">
        <v>38</v>
      </c>
      <c r="B23" s="74"/>
      <c r="E23" s="6"/>
      <c r="F23"/>
      <c r="G23"/>
      <c r="H23"/>
      <c r="I23"/>
      <c r="J23"/>
      <c r="K23"/>
      <c r="L23"/>
      <c r="M23"/>
      <c r="N23"/>
      <c r="O23"/>
      <c r="P23"/>
    </row>
    <row r="24" spans="1:16" s="4" customFormat="1" ht="57" customHeight="1" x14ac:dyDescent="0.25">
      <c r="E24" s="5"/>
      <c r="F24" s="6"/>
      <c r="G24" s="5"/>
      <c r="H24" s="7"/>
      <c r="I24" s="7"/>
      <c r="J24" s="6"/>
      <c r="K24" s="7"/>
      <c r="L24" s="7"/>
      <c r="M24" s="7"/>
      <c r="N24" s="7"/>
      <c r="O24" s="7"/>
      <c r="P24" s="7"/>
    </row>
    <row r="25" spans="1:16" s="4" customFormat="1" x14ac:dyDescent="0.25">
      <c r="A25"/>
      <c r="B25"/>
      <c r="C25"/>
      <c r="D25"/>
      <c r="E25" s="5"/>
      <c r="F25" s="6"/>
      <c r="G25" s="5"/>
      <c r="H25" s="7"/>
      <c r="I25" s="7"/>
      <c r="J25" s="6"/>
      <c r="K25" s="7"/>
      <c r="L25" s="7"/>
      <c r="M25" s="7"/>
      <c r="N25" s="7"/>
      <c r="O25" s="7"/>
      <c r="P25" s="7"/>
    </row>
  </sheetData>
  <sheetProtection algorithmName="SHA-512" hashValue="tnSxmDAsIiLKPlnxsQZU9GUVGL8PJpTRyHvdJhfVG1liR3UUMxa+CMZAN+iMpCoZYDHZzeT/pZlj1uBnGH1sUw==" saltValue="0Cog6aMRgv7ecTiQ8QKWDQ==" spinCount="100000" sheet="1" objects="1" scenarios="1"/>
  <protectedRanges>
    <protectedRange sqref="B19:D22" name="Vitesses de marche"/>
    <protectedRange sqref="L12" name="Temps de pause"/>
    <protectedRange sqref="B2" name="Départ"/>
  </protectedRanges>
  <mergeCells count="6">
    <mergeCell ref="K1:P2"/>
    <mergeCell ref="A15:B15"/>
    <mergeCell ref="D16:M16"/>
    <mergeCell ref="A17:B17"/>
    <mergeCell ref="A18:B18"/>
    <mergeCell ref="A23:B23"/>
  </mergeCells>
  <conditionalFormatting sqref="G13:G14">
    <cfRule type="expression" dxfId="1" priority="2">
      <formula>IF($G$14&gt;1.25055,TRUE)</formula>
    </cfRule>
  </conditionalFormatting>
  <conditionalFormatting sqref="L13">
    <cfRule type="expression" dxfId="0" priority="1">
      <formula>IF($G$14&gt;1.25055,TRUE)</formula>
    </cfRule>
  </conditionalFormatting>
  <pageMargins left="0.75" right="0.75" top="1" bottom="1" header="0.5" footer="0.5"/>
  <pageSetup paperSize="9" scale="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="60" zoomScaleNormal="60" workbookViewId="0">
      <selection activeCell="E1" sqref="E1"/>
    </sheetView>
  </sheetViews>
  <sheetFormatPr baseColWidth="10" defaultColWidth="9.109375" defaultRowHeight="13.2" x14ac:dyDescent="0.25"/>
  <cols>
    <col min="1" max="1" width="65.44140625" bestFit="1" customWidth="1"/>
    <col min="2" max="2" width="16.33203125" customWidth="1"/>
    <col min="3" max="4" width="13.44140625" customWidth="1"/>
    <col min="5" max="5" width="14.6640625" style="2" customWidth="1"/>
    <col min="6" max="6" width="14.6640625" style="1" customWidth="1"/>
    <col min="7" max="7" width="15.5546875" style="2" customWidth="1"/>
    <col min="8" max="8" width="64.6640625" style="3" bestFit="1" customWidth="1"/>
    <col min="9" max="9" width="17.5546875" style="3" customWidth="1"/>
    <col min="10" max="10" width="14" style="1" customWidth="1"/>
    <col min="11" max="16" width="14" style="3" customWidth="1"/>
  </cols>
  <sheetData>
    <row r="1" spans="1:16" s="4" customFormat="1" ht="85.2" customHeight="1" thickBot="1" x14ac:dyDescent="0.3">
      <c r="A1" s="64" t="s">
        <v>36</v>
      </c>
      <c r="B1" s="64"/>
      <c r="C1" s="64"/>
      <c r="D1" s="65"/>
      <c r="E1" s="65"/>
      <c r="F1" s="6"/>
      <c r="G1" s="5"/>
      <c r="H1" s="7"/>
      <c r="I1" s="7"/>
      <c r="J1" s="6"/>
      <c r="K1" s="71"/>
      <c r="L1" s="71"/>
      <c r="M1" s="71"/>
      <c r="N1" s="71"/>
      <c r="O1" s="71"/>
      <c r="P1" s="71"/>
    </row>
    <row r="2" spans="1:16" ht="44.25" customHeight="1" thickBot="1" x14ac:dyDescent="0.3">
      <c r="A2" s="10" t="s">
        <v>0</v>
      </c>
      <c r="B2" s="66">
        <v>0.29166666666666669</v>
      </c>
      <c r="C2" s="12">
        <v>42161</v>
      </c>
      <c r="D2" s="39"/>
      <c r="E2" s="38"/>
      <c r="G2" s="13"/>
      <c r="I2" s="8"/>
      <c r="K2" s="72"/>
      <c r="L2" s="72"/>
      <c r="M2" s="72"/>
      <c r="N2" s="72"/>
      <c r="O2" s="72"/>
      <c r="P2" s="72"/>
    </row>
    <row r="3" spans="1:16" s="14" customFormat="1" ht="54.75" customHeight="1" thickBot="1" x14ac:dyDescent="0.3">
      <c r="A3" s="40" t="s">
        <v>1</v>
      </c>
      <c r="B3" s="41" t="s">
        <v>2</v>
      </c>
      <c r="C3" s="42" t="s">
        <v>3</v>
      </c>
      <c r="D3" s="42" t="s">
        <v>4</v>
      </c>
      <c r="E3" s="42" t="s">
        <v>5</v>
      </c>
      <c r="F3" s="41" t="s">
        <v>6</v>
      </c>
      <c r="G3" s="43" t="s">
        <v>7</v>
      </c>
      <c r="H3" s="43" t="s">
        <v>26</v>
      </c>
      <c r="I3" s="42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56" t="s">
        <v>24</v>
      </c>
      <c r="O3" s="56" t="s">
        <v>13</v>
      </c>
      <c r="P3" s="43" t="s">
        <v>14</v>
      </c>
    </row>
    <row r="4" spans="1:16" s="22" customFormat="1" ht="25.5" customHeight="1" thickBot="1" x14ac:dyDescent="0.3">
      <c r="A4" s="15" t="s">
        <v>28</v>
      </c>
      <c r="B4" s="16">
        <v>2</v>
      </c>
      <c r="C4" s="60">
        <v>211</v>
      </c>
      <c r="D4" s="60">
        <v>127</v>
      </c>
      <c r="E4" s="17">
        <v>11.96</v>
      </c>
      <c r="F4" s="44" cm="1">
        <f t="array" ref="F4">INDEX($B$19:$B$22,B4)</f>
        <v>5.2</v>
      </c>
      <c r="G4" s="18">
        <f t="shared" ref="G4:G8" si="0">+E4/F4/24</f>
        <v>9.583333333333334E-2</v>
      </c>
      <c r="H4" s="15" t="s">
        <v>39</v>
      </c>
      <c r="I4" s="17">
        <f>E4</f>
        <v>11.96</v>
      </c>
      <c r="J4" s="19">
        <f t="shared" ref="J4:J10" si="1">+$E$2+K4</f>
        <v>0.38750000000000001</v>
      </c>
      <c r="K4" s="20">
        <f>+B2+G4</f>
        <v>0.38750000000000001</v>
      </c>
      <c r="L4" s="9">
        <v>6.9444444444444441E-3</v>
      </c>
      <c r="M4" s="20">
        <f t="shared" ref="M4:M7" si="2">+K4+L4</f>
        <v>0.39444444444444443</v>
      </c>
      <c r="N4" s="59">
        <v>0.34722222222222221</v>
      </c>
      <c r="O4" s="57">
        <v>0.49305555555555552</v>
      </c>
      <c r="P4" s="21">
        <f>+G4+L4</f>
        <v>0.10277777777777779</v>
      </c>
    </row>
    <row r="5" spans="1:16" s="22" customFormat="1" ht="25.5" customHeight="1" thickBot="1" x14ac:dyDescent="0.3">
      <c r="A5" s="15" t="s">
        <v>39</v>
      </c>
      <c r="B5" s="23">
        <v>2</v>
      </c>
      <c r="C5" s="61">
        <v>132</v>
      </c>
      <c r="D5" s="61">
        <v>194</v>
      </c>
      <c r="E5" s="24">
        <v>13.16</v>
      </c>
      <c r="F5" s="44" cm="1">
        <f t="array" ref="F5">INDEX($B$19:$B$22,B5)</f>
        <v>5.2</v>
      </c>
      <c r="G5" s="25">
        <f t="shared" si="0"/>
        <v>0.10544871794871795</v>
      </c>
      <c r="H5" s="10" t="s">
        <v>29</v>
      </c>
      <c r="I5" s="24">
        <f t="shared" ref="I5:I12" si="3">I4+E5</f>
        <v>25.12</v>
      </c>
      <c r="J5" s="26">
        <f t="shared" si="1"/>
        <v>0.49989316239316239</v>
      </c>
      <c r="K5" s="27">
        <f t="shared" ref="K5:K8" si="4">+M4+G5</f>
        <v>0.49989316239316239</v>
      </c>
      <c r="L5" s="9">
        <v>1.0416666666666666E-2</v>
      </c>
      <c r="M5" s="27">
        <f t="shared" si="2"/>
        <v>0.51030982905982902</v>
      </c>
      <c r="N5" s="59">
        <v>0.4236111111111111</v>
      </c>
      <c r="O5" s="57">
        <v>0.63888888888888884</v>
      </c>
      <c r="P5" s="28">
        <f t="shared" ref="P5:P12" si="5">+P4+G5+L5</f>
        <v>0.21864316239316239</v>
      </c>
    </row>
    <row r="6" spans="1:16" s="22" customFormat="1" ht="25.5" customHeight="1" thickBot="1" x14ac:dyDescent="0.3">
      <c r="A6" s="10" t="s">
        <v>29</v>
      </c>
      <c r="B6" s="23">
        <v>3</v>
      </c>
      <c r="C6" s="61">
        <v>225</v>
      </c>
      <c r="D6" s="61">
        <v>225</v>
      </c>
      <c r="E6" s="24">
        <v>12.01</v>
      </c>
      <c r="F6" s="44" cm="1">
        <f t="array" ref="F6">INDEX($B$19:$B$22,B6)</f>
        <v>4.5999999999999996</v>
      </c>
      <c r="G6" s="25">
        <f t="shared" si="0"/>
        <v>0.10878623188405799</v>
      </c>
      <c r="H6" s="10" t="s">
        <v>30</v>
      </c>
      <c r="I6" s="24">
        <f t="shared" si="3"/>
        <v>37.130000000000003</v>
      </c>
      <c r="J6" s="26">
        <f t="shared" si="1"/>
        <v>0.61909606094388703</v>
      </c>
      <c r="K6" s="27">
        <f t="shared" si="4"/>
        <v>0.61909606094388703</v>
      </c>
      <c r="L6" s="9">
        <v>1.0416666666666666E-2</v>
      </c>
      <c r="M6" s="27">
        <f t="shared" si="2"/>
        <v>0.62951272761055366</v>
      </c>
      <c r="N6" s="59">
        <v>0.50694444444444442</v>
      </c>
      <c r="O6" s="57">
        <v>0.79166666666666663</v>
      </c>
      <c r="P6" s="28">
        <f t="shared" si="5"/>
        <v>0.33784606094388708</v>
      </c>
    </row>
    <row r="7" spans="1:16" s="22" customFormat="1" ht="25.5" customHeight="1" thickBot="1" x14ac:dyDescent="0.3">
      <c r="A7" s="10" t="s">
        <v>30</v>
      </c>
      <c r="B7" s="23">
        <v>3</v>
      </c>
      <c r="C7" s="61">
        <v>308</v>
      </c>
      <c r="D7" s="61">
        <v>219</v>
      </c>
      <c r="E7" s="24">
        <v>12.89</v>
      </c>
      <c r="F7" s="44" cm="1">
        <f t="array" ref="F7">INDEX($B$19:$B$22,B7)</f>
        <v>4.5999999999999996</v>
      </c>
      <c r="G7" s="25">
        <f t="shared" si="0"/>
        <v>0.1167572463768116</v>
      </c>
      <c r="H7" s="10" t="s">
        <v>31</v>
      </c>
      <c r="I7" s="24">
        <f t="shared" si="3"/>
        <v>50.02</v>
      </c>
      <c r="J7" s="26">
        <f t="shared" si="1"/>
        <v>0.74626997398736528</v>
      </c>
      <c r="K7" s="27">
        <f t="shared" si="4"/>
        <v>0.74626997398736528</v>
      </c>
      <c r="L7" s="9">
        <v>3.4722222222222224E-2</v>
      </c>
      <c r="M7" s="27">
        <f t="shared" si="2"/>
        <v>0.78099219620958749</v>
      </c>
      <c r="N7" s="59">
        <v>0.59027777777777779</v>
      </c>
      <c r="O7" s="57">
        <v>0.97916666666666663</v>
      </c>
      <c r="P7" s="28">
        <f t="shared" si="5"/>
        <v>0.48932552954292091</v>
      </c>
    </row>
    <row r="8" spans="1:16" s="22" customFormat="1" ht="25.5" customHeight="1" thickBot="1" x14ac:dyDescent="0.3">
      <c r="A8" s="10" t="s">
        <v>31</v>
      </c>
      <c r="B8" s="23">
        <v>2</v>
      </c>
      <c r="C8" s="61">
        <v>52</v>
      </c>
      <c r="D8" s="61">
        <v>159</v>
      </c>
      <c r="E8" s="24">
        <v>9.81</v>
      </c>
      <c r="F8" s="44" cm="1">
        <f t="array" ref="F8">INDEX($B$19:$B$22,B8)</f>
        <v>5.2</v>
      </c>
      <c r="G8" s="25">
        <f t="shared" si="0"/>
        <v>7.8605769230769229E-2</v>
      </c>
      <c r="H8" s="10" t="s">
        <v>32</v>
      </c>
      <c r="I8" s="24">
        <f t="shared" si="3"/>
        <v>59.830000000000005</v>
      </c>
      <c r="J8" s="26">
        <f t="shared" si="1"/>
        <v>0.85959796544035671</v>
      </c>
      <c r="K8" s="27">
        <f t="shared" si="4"/>
        <v>0.85959796544035671</v>
      </c>
      <c r="L8" s="9">
        <v>1.7361111111111112E-2</v>
      </c>
      <c r="M8" s="27">
        <f>+K8+L8</f>
        <v>0.87695907655146788</v>
      </c>
      <c r="N8" s="59">
        <v>0.65625</v>
      </c>
      <c r="O8" s="57">
        <v>9.7222222222222224E-2</v>
      </c>
      <c r="P8" s="28">
        <f t="shared" si="5"/>
        <v>0.58529240988480136</v>
      </c>
    </row>
    <row r="9" spans="1:16" s="22" customFormat="1" ht="25.5" customHeight="1" thickBot="1" x14ac:dyDescent="0.3">
      <c r="A9" s="10" t="s">
        <v>32</v>
      </c>
      <c r="B9" s="23">
        <v>3</v>
      </c>
      <c r="C9" s="61">
        <v>172</v>
      </c>
      <c r="D9" s="61">
        <v>185</v>
      </c>
      <c r="E9" s="24">
        <v>9.8000000000000007</v>
      </c>
      <c r="F9" s="44" cm="1">
        <f t="array" ref="F9">INDEX($B$19:$B$22,B9)</f>
        <v>4.5999999999999996</v>
      </c>
      <c r="G9" s="25">
        <f>+E9/F9/24</f>
        <v>8.8768115942028991E-2</v>
      </c>
      <c r="H9" s="10" t="s">
        <v>33</v>
      </c>
      <c r="I9" s="24">
        <f t="shared" si="3"/>
        <v>69.63000000000001</v>
      </c>
      <c r="J9" s="26">
        <f t="shared" si="1"/>
        <v>0.96572719249349692</v>
      </c>
      <c r="K9" s="27">
        <f>+M8+G9</f>
        <v>0.96572719249349692</v>
      </c>
      <c r="L9" s="9">
        <v>1.3888888888888888E-2</v>
      </c>
      <c r="M9" s="27">
        <f t="shared" ref="M9:M11" si="6">+K9+L9</f>
        <v>0.97961608138238576</v>
      </c>
      <c r="N9" s="59">
        <v>0.72916666666666663</v>
      </c>
      <c r="O9" s="57">
        <v>0.21875</v>
      </c>
      <c r="P9" s="28">
        <f t="shared" si="5"/>
        <v>0.68794941471571924</v>
      </c>
    </row>
    <row r="10" spans="1:16" s="22" customFormat="1" ht="25.5" customHeight="1" thickBot="1" x14ac:dyDescent="0.3">
      <c r="A10" s="10" t="s">
        <v>33</v>
      </c>
      <c r="B10" s="23">
        <v>2</v>
      </c>
      <c r="C10" s="61">
        <v>109</v>
      </c>
      <c r="D10" s="61">
        <v>22</v>
      </c>
      <c r="E10" s="24">
        <v>7.5460000000000065</v>
      </c>
      <c r="F10" s="44" cm="1">
        <f t="array" ref="F10">INDEX($B$19:$B$22,B10)</f>
        <v>5.2</v>
      </c>
      <c r="G10" s="25">
        <f t="shared" ref="G10:G11" si="7">+E10/F10/24</f>
        <v>6.0464743589743637E-2</v>
      </c>
      <c r="H10" s="10" t="s">
        <v>40</v>
      </c>
      <c r="I10" s="24">
        <f t="shared" si="3"/>
        <v>77.176000000000016</v>
      </c>
      <c r="J10" s="26">
        <f t="shared" si="1"/>
        <v>1.0400808249721294</v>
      </c>
      <c r="K10" s="27">
        <f t="shared" ref="K10:K12" si="8">+M9+G10</f>
        <v>1.0400808249721294</v>
      </c>
      <c r="L10" s="9">
        <v>2.0833333333333332E-2</v>
      </c>
      <c r="M10" s="27">
        <f t="shared" si="6"/>
        <v>1.0609141583054627</v>
      </c>
      <c r="N10" s="59">
        <v>0.77777777777777779</v>
      </c>
      <c r="O10" s="57">
        <v>0.31597222222222221</v>
      </c>
      <c r="P10" s="28">
        <f t="shared" si="5"/>
        <v>0.76924749163879624</v>
      </c>
    </row>
    <row r="11" spans="1:16" s="22" customFormat="1" ht="25.5" customHeight="1" thickBot="1" x14ac:dyDescent="0.3">
      <c r="A11" s="10" t="s">
        <v>40</v>
      </c>
      <c r="B11" s="23">
        <v>3</v>
      </c>
      <c r="C11" s="61">
        <v>160</v>
      </c>
      <c r="D11" s="61">
        <v>159</v>
      </c>
      <c r="E11" s="24">
        <v>10.5</v>
      </c>
      <c r="F11" s="44" cm="1">
        <f t="array" ref="F11">INDEX($B$19:$B$22,B11)</f>
        <v>4.5999999999999996</v>
      </c>
      <c r="G11" s="25">
        <f t="shared" si="7"/>
        <v>9.5108695652173933E-2</v>
      </c>
      <c r="H11" s="10" t="s">
        <v>34</v>
      </c>
      <c r="I11" s="24">
        <f t="shared" si="3"/>
        <v>87.676000000000016</v>
      </c>
      <c r="J11" s="26" t="s">
        <v>15</v>
      </c>
      <c r="K11" s="27">
        <f t="shared" si="8"/>
        <v>1.1560228539576365</v>
      </c>
      <c r="L11" s="9">
        <v>1.3888888888888888E-2</v>
      </c>
      <c r="M11" s="27">
        <f t="shared" si="6"/>
        <v>1.1699117428465253</v>
      </c>
      <c r="N11" s="59">
        <v>0.85069444444444442</v>
      </c>
      <c r="O11" s="57">
        <v>1.4548611111111109</v>
      </c>
      <c r="P11" s="28">
        <f t="shared" si="5"/>
        <v>0.87824507617985903</v>
      </c>
    </row>
    <row r="12" spans="1:16" s="22" customFormat="1" ht="25.5" customHeight="1" thickBot="1" x14ac:dyDescent="0.3">
      <c r="A12" s="10" t="s">
        <v>34</v>
      </c>
      <c r="B12" s="23">
        <v>4</v>
      </c>
      <c r="C12" s="61">
        <v>211</v>
      </c>
      <c r="D12" s="61">
        <v>300</v>
      </c>
      <c r="E12" s="24">
        <v>12.33</v>
      </c>
      <c r="F12" s="44" cm="1">
        <f t="array" ref="F12">INDEX($B$19:$B$22,B12)</f>
        <v>4.2</v>
      </c>
      <c r="G12" s="25">
        <f>+E12/F12/24</f>
        <v>0.12232142857142857</v>
      </c>
      <c r="H12" s="15" t="s">
        <v>35</v>
      </c>
      <c r="I12" s="58">
        <f t="shared" si="3"/>
        <v>100.00600000000001</v>
      </c>
      <c r="J12" s="29">
        <f t="shared" ref="J12" si="9">+$E$2+K12</f>
        <v>1.2922331714179538</v>
      </c>
      <c r="K12" s="11">
        <f t="shared" si="8"/>
        <v>1.2922331714179538</v>
      </c>
      <c r="L12" s="62"/>
      <c r="M12" s="57"/>
      <c r="N12" s="59">
        <v>0.9375</v>
      </c>
      <c r="O12" s="57">
        <v>1.6041666666666665</v>
      </c>
      <c r="P12" s="28">
        <f t="shared" si="5"/>
        <v>1.0005665047512875</v>
      </c>
    </row>
    <row r="13" spans="1:16" s="22" customFormat="1" ht="35.4" customHeight="1" thickTop="1" thickBot="1" x14ac:dyDescent="0.3">
      <c r="A13" s="30"/>
      <c r="B13" s="31"/>
      <c r="C13" s="31"/>
      <c r="D13" s="31"/>
      <c r="E13" s="32"/>
      <c r="F13" s="33" t="s">
        <v>16</v>
      </c>
      <c r="G13" s="45">
        <f>SUM(G4:G12)</f>
        <v>0.8720942825290654</v>
      </c>
      <c r="H13" s="35"/>
      <c r="I13" s="32"/>
      <c r="J13" s="36"/>
      <c r="K13" s="35" t="s">
        <v>17</v>
      </c>
      <c r="L13" s="34">
        <f>SUM(L4:L12)</f>
        <v>0.12847222222222221</v>
      </c>
      <c r="M13" s="36"/>
      <c r="N13" s="36"/>
      <c r="O13" s="37"/>
      <c r="P13" s="37"/>
    </row>
    <row r="14" spans="1:16" s="22" customFormat="1" ht="32.25" customHeight="1" thickTop="1" thickBot="1" x14ac:dyDescent="0.3">
      <c r="B14" s="31"/>
      <c r="C14" s="31"/>
      <c r="D14" s="31"/>
      <c r="E14" s="32"/>
      <c r="F14" s="33" t="s">
        <v>18</v>
      </c>
      <c r="G14" s="46">
        <f>+G13+L13</f>
        <v>1.0005665047512875</v>
      </c>
      <c r="H14" s="36"/>
      <c r="I14" s="32"/>
      <c r="J14" s="36"/>
      <c r="K14" s="36"/>
      <c r="L14" s="36"/>
      <c r="M14" s="36"/>
      <c r="N14" s="36"/>
      <c r="O14" s="36"/>
    </row>
    <row r="15" spans="1:16" s="4" customFormat="1" ht="45.75" customHeight="1" thickTop="1" thickBot="1" x14ac:dyDescent="0.3">
      <c r="A15" s="75" t="s">
        <v>25</v>
      </c>
      <c r="B15" s="82"/>
      <c r="C15" s="47"/>
      <c r="D15" s="47"/>
      <c r="F15"/>
      <c r="G15"/>
      <c r="H15"/>
      <c r="I15"/>
      <c r="J15"/>
      <c r="K15"/>
      <c r="L15"/>
      <c r="M15"/>
      <c r="N15"/>
      <c r="O15"/>
      <c r="P15"/>
    </row>
    <row r="16" spans="1:16" s="4" customFormat="1" ht="81.599999999999994" customHeight="1" x14ac:dyDescent="0.25">
      <c r="A16" s="67" t="s">
        <v>41</v>
      </c>
      <c r="B16" s="68"/>
      <c r="D16" s="79" t="s">
        <v>27</v>
      </c>
      <c r="E16" s="79"/>
      <c r="F16" s="79"/>
      <c r="G16" s="79"/>
      <c r="H16" s="79"/>
      <c r="I16" s="79"/>
      <c r="J16" s="79"/>
      <c r="K16" s="79"/>
      <c r="L16" s="79"/>
      <c r="M16" s="79"/>
      <c r="N16" s="55"/>
      <c r="O16" s="55"/>
      <c r="P16"/>
    </row>
    <row r="17" spans="1:16" s="4" customFormat="1" ht="51" customHeight="1" x14ac:dyDescent="0.25">
      <c r="A17" s="77" t="s">
        <v>42</v>
      </c>
      <c r="B17" s="78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5"/>
      <c r="O17" s="55"/>
      <c r="P17"/>
    </row>
    <row r="18" spans="1:16" s="4" customFormat="1" ht="25.5" customHeight="1" x14ac:dyDescent="0.25">
      <c r="A18" s="80" t="s">
        <v>19</v>
      </c>
      <c r="B18" s="81"/>
      <c r="C18" s="48"/>
      <c r="D18" s="48"/>
      <c r="E18" s="5"/>
      <c r="F18"/>
      <c r="G18"/>
      <c r="H18"/>
      <c r="I18"/>
      <c r="J18"/>
      <c r="K18"/>
      <c r="L18"/>
      <c r="M18"/>
      <c r="N18"/>
      <c r="O18"/>
      <c r="P18"/>
    </row>
    <row r="19" spans="1:16" s="4" customFormat="1" ht="24.75" customHeight="1" x14ac:dyDescent="0.25">
      <c r="A19" s="51" t="s">
        <v>20</v>
      </c>
      <c r="B19" s="52">
        <v>5.6</v>
      </c>
      <c r="C19" s="49"/>
      <c r="D19" s="49"/>
      <c r="E19" s="50"/>
      <c r="F19"/>
      <c r="G19"/>
      <c r="H19"/>
      <c r="I19"/>
      <c r="J19"/>
      <c r="K19"/>
      <c r="L19"/>
      <c r="M19"/>
      <c r="N19"/>
      <c r="O19"/>
      <c r="P19"/>
    </row>
    <row r="20" spans="1:16" s="4" customFormat="1" ht="24.75" customHeight="1" x14ac:dyDescent="0.25">
      <c r="A20" s="51" t="s">
        <v>21</v>
      </c>
      <c r="B20" s="53">
        <v>5.2</v>
      </c>
      <c r="C20" s="49"/>
      <c r="D20" s="49"/>
      <c r="E20" s="50"/>
      <c r="F20"/>
      <c r="G20"/>
      <c r="H20"/>
      <c r="I20"/>
      <c r="J20"/>
      <c r="K20"/>
      <c r="L20"/>
      <c r="M20"/>
      <c r="N20"/>
      <c r="O20"/>
      <c r="P20"/>
    </row>
    <row r="21" spans="1:16" s="4" customFormat="1" ht="24.75" customHeight="1" x14ac:dyDescent="0.25">
      <c r="A21" s="51" t="s">
        <v>22</v>
      </c>
      <c r="B21" s="53">
        <v>4.5999999999999996</v>
      </c>
      <c r="C21" s="49"/>
      <c r="D21" s="49"/>
      <c r="E21" s="50"/>
      <c r="F21"/>
      <c r="G21"/>
      <c r="H21"/>
      <c r="I21"/>
      <c r="J21"/>
      <c r="K21"/>
      <c r="L21"/>
      <c r="M21"/>
      <c r="N21"/>
      <c r="O21"/>
      <c r="P21"/>
    </row>
    <row r="22" spans="1:16" s="4" customFormat="1" ht="24.75" customHeight="1" thickBot="1" x14ac:dyDescent="0.3">
      <c r="A22" s="51" t="s">
        <v>23</v>
      </c>
      <c r="B22" s="54">
        <v>4.2</v>
      </c>
      <c r="C22" s="49"/>
      <c r="D22" s="49"/>
      <c r="E22" s="50"/>
      <c r="F22"/>
      <c r="G22"/>
      <c r="H22"/>
      <c r="I22"/>
      <c r="J22"/>
      <c r="K22"/>
      <c r="L22"/>
      <c r="M22"/>
      <c r="N22"/>
      <c r="O22"/>
      <c r="P22"/>
    </row>
    <row r="23" spans="1:16" s="4" customFormat="1" ht="85.2" customHeight="1" thickBot="1" x14ac:dyDescent="0.3">
      <c r="A23" s="73" t="s">
        <v>38</v>
      </c>
      <c r="B23" s="74"/>
      <c r="E23" s="6"/>
      <c r="F23"/>
      <c r="G23"/>
      <c r="H23"/>
      <c r="I23"/>
      <c r="J23"/>
      <c r="K23"/>
      <c r="L23"/>
      <c r="M23"/>
      <c r="N23"/>
      <c r="O23"/>
      <c r="P23"/>
    </row>
    <row r="24" spans="1:16" s="4" customFormat="1" ht="57" customHeight="1" x14ac:dyDescent="0.25">
      <c r="E24" s="5"/>
      <c r="F24" s="6"/>
      <c r="G24" s="5"/>
      <c r="H24" s="7"/>
      <c r="I24" s="7"/>
      <c r="J24" s="6"/>
      <c r="K24" s="7"/>
      <c r="L24" s="7"/>
      <c r="M24" s="7"/>
      <c r="N24" s="7"/>
      <c r="O24" s="7"/>
      <c r="P24" s="7"/>
    </row>
    <row r="25" spans="1:16" s="4" customFormat="1" x14ac:dyDescent="0.25">
      <c r="A25"/>
      <c r="B25"/>
      <c r="C25"/>
      <c r="D25"/>
      <c r="E25" s="5"/>
      <c r="F25" s="6"/>
      <c r="G25" s="5"/>
      <c r="H25" s="7"/>
      <c r="I25" s="7"/>
      <c r="J25" s="6"/>
      <c r="K25" s="7"/>
      <c r="L25" s="7"/>
      <c r="M25" s="7"/>
      <c r="N25" s="7"/>
      <c r="O25" s="7"/>
      <c r="P25" s="7"/>
    </row>
  </sheetData>
  <sheetProtection algorithmName="SHA-512" hashValue="ZQLj6IzhEP4OAot/4nNxUKgosdW+8kSjO1MyvAMAq8gai95dDJ/pm51uzd8SPbMcyhq007vwbhZRUxEkO3qR6A==" saltValue="BqZVnSLkYqA9JtrCITEePw==" spinCount="100000" sheet="1" objects="1" scenarios="1"/>
  <protectedRanges>
    <protectedRange sqref="B2" name="Départ"/>
    <protectedRange sqref="L12" name="Temps de pause"/>
    <protectedRange sqref="B19:D22" name="Vitesses de marche"/>
  </protectedRanges>
  <mergeCells count="6">
    <mergeCell ref="A17:B17"/>
    <mergeCell ref="A18:B18"/>
    <mergeCell ref="A23:B23"/>
    <mergeCell ref="K1:P2"/>
    <mergeCell ref="A15:B15"/>
    <mergeCell ref="D16:M16"/>
  </mergeCells>
  <conditionalFormatting sqref="G13:G14">
    <cfRule type="expression" dxfId="5" priority="2">
      <formula>IF($G$14&gt;1.25055,TRUE)</formula>
    </cfRule>
  </conditionalFormatting>
  <conditionalFormatting sqref="L13">
    <cfRule type="expression" dxfId="4" priority="1">
      <formula>IF($G$14&gt;1.25055,TRUE)</formula>
    </cfRule>
  </conditionalFormatting>
  <pageMargins left="0.75" right="0.75" top="1" bottom="1" header="0.5" footer="0.5"/>
  <pageSetup paperSize="9" scale="4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="60" zoomScaleNormal="60" workbookViewId="0">
      <selection activeCell="H15" sqref="H15"/>
    </sheetView>
  </sheetViews>
  <sheetFormatPr baseColWidth="10" defaultColWidth="9.109375" defaultRowHeight="13.2" x14ac:dyDescent="0.25"/>
  <cols>
    <col min="1" max="1" width="65.44140625" bestFit="1" customWidth="1"/>
    <col min="2" max="2" width="16.33203125" customWidth="1"/>
    <col min="3" max="4" width="13.44140625" customWidth="1"/>
    <col min="5" max="5" width="14.6640625" style="2" customWidth="1"/>
    <col min="6" max="6" width="14.6640625" style="1" customWidth="1"/>
    <col min="7" max="7" width="15.5546875" style="2" customWidth="1"/>
    <col min="8" max="8" width="64.6640625" style="3" bestFit="1" customWidth="1"/>
    <col min="9" max="9" width="17.5546875" style="3" customWidth="1"/>
    <col min="10" max="10" width="14" style="1" customWidth="1"/>
    <col min="11" max="12" width="14" style="3" customWidth="1"/>
    <col min="13" max="13" width="15.6640625" style="3" customWidth="1"/>
    <col min="14" max="15" width="15.33203125" style="3" customWidth="1"/>
    <col min="16" max="16" width="14" style="3" customWidth="1"/>
  </cols>
  <sheetData>
    <row r="1" spans="1:16" s="4" customFormat="1" ht="87" customHeight="1" thickBot="1" x14ac:dyDescent="0.3">
      <c r="A1" s="64" t="s">
        <v>37</v>
      </c>
      <c r="B1" s="64"/>
      <c r="C1" s="64"/>
      <c r="D1" s="65"/>
      <c r="E1" s="65"/>
      <c r="F1" s="6"/>
      <c r="G1" s="5"/>
      <c r="H1" s="7"/>
      <c r="I1" s="7"/>
      <c r="J1" s="6"/>
      <c r="K1" s="71"/>
      <c r="L1" s="71"/>
      <c r="M1" s="71"/>
      <c r="N1" s="71"/>
      <c r="O1" s="71"/>
      <c r="P1" s="71"/>
    </row>
    <row r="2" spans="1:16" ht="44.25" customHeight="1" thickBot="1" x14ac:dyDescent="0.3">
      <c r="A2" s="10" t="s">
        <v>0</v>
      </c>
      <c r="B2" s="66">
        <v>0.29166666666666669</v>
      </c>
      <c r="C2" s="12">
        <v>42161</v>
      </c>
      <c r="D2" s="39"/>
      <c r="E2" s="38"/>
      <c r="G2" s="13"/>
      <c r="I2" s="8"/>
      <c r="K2" s="72"/>
      <c r="L2" s="72"/>
      <c r="M2" s="72"/>
      <c r="N2" s="72"/>
      <c r="O2" s="72"/>
      <c r="P2" s="72"/>
    </row>
    <row r="3" spans="1:16" s="14" customFormat="1" ht="54.75" customHeight="1" thickBot="1" x14ac:dyDescent="0.3">
      <c r="A3" s="40" t="s">
        <v>1</v>
      </c>
      <c r="B3" s="41" t="s">
        <v>2</v>
      </c>
      <c r="C3" s="42" t="s">
        <v>3</v>
      </c>
      <c r="D3" s="42" t="s">
        <v>4</v>
      </c>
      <c r="E3" s="42" t="s">
        <v>5</v>
      </c>
      <c r="F3" s="41" t="s">
        <v>6</v>
      </c>
      <c r="G3" s="43" t="s">
        <v>7</v>
      </c>
      <c r="H3" s="43" t="s">
        <v>26</v>
      </c>
      <c r="I3" s="42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56" t="s">
        <v>24</v>
      </c>
      <c r="O3" s="56" t="s">
        <v>13</v>
      </c>
      <c r="P3" s="43" t="s">
        <v>14</v>
      </c>
    </row>
    <row r="4" spans="1:16" s="22" customFormat="1" ht="25.5" customHeight="1" thickBot="1" x14ac:dyDescent="0.3">
      <c r="A4" s="15" t="s">
        <v>28</v>
      </c>
      <c r="B4" s="16">
        <v>2</v>
      </c>
      <c r="C4" s="60">
        <v>211</v>
      </c>
      <c r="D4" s="60">
        <v>127</v>
      </c>
      <c r="E4" s="17">
        <v>11.96</v>
      </c>
      <c r="F4" s="44" cm="1">
        <f t="array" ref="F4">INDEX($B$19:$B$22,B4)</f>
        <v>7</v>
      </c>
      <c r="G4" s="18">
        <f t="shared" ref="G4:G8" si="0">+E4/F4/24</f>
        <v>7.1190476190476193E-2</v>
      </c>
      <c r="H4" s="15" t="s">
        <v>39</v>
      </c>
      <c r="I4" s="17">
        <f>E4</f>
        <v>11.96</v>
      </c>
      <c r="J4" s="19">
        <f t="shared" ref="J4:J10" si="1">+$E$2+K4</f>
        <v>0.36285714285714288</v>
      </c>
      <c r="K4" s="20">
        <f>+B2+G4</f>
        <v>0.36285714285714288</v>
      </c>
      <c r="L4" s="9">
        <v>1.3888888888888889E-3</v>
      </c>
      <c r="M4" s="20">
        <f t="shared" ref="M4:M7" si="2">+K4+L4</f>
        <v>0.36424603174603176</v>
      </c>
      <c r="N4" s="59">
        <v>0.34722222222222221</v>
      </c>
      <c r="O4" s="57">
        <v>0.49305555555555552</v>
      </c>
      <c r="P4" s="21">
        <f>+G4+L4</f>
        <v>7.2579365079365077E-2</v>
      </c>
    </row>
    <row r="5" spans="1:16" s="22" customFormat="1" ht="25.5" customHeight="1" thickBot="1" x14ac:dyDescent="0.3">
      <c r="A5" s="15" t="s">
        <v>39</v>
      </c>
      <c r="B5" s="23">
        <v>2</v>
      </c>
      <c r="C5" s="61">
        <v>132</v>
      </c>
      <c r="D5" s="61">
        <v>194</v>
      </c>
      <c r="E5" s="24">
        <v>13.1</v>
      </c>
      <c r="F5" s="44" cm="1">
        <f t="array" ref="F5">INDEX($B$19:$B$22,B5)</f>
        <v>7</v>
      </c>
      <c r="G5" s="25">
        <f t="shared" si="0"/>
        <v>7.7976190476190477E-2</v>
      </c>
      <c r="H5" s="10" t="s">
        <v>29</v>
      </c>
      <c r="I5" s="24">
        <f t="shared" ref="I5:I12" si="3">I4+E5</f>
        <v>25.060000000000002</v>
      </c>
      <c r="J5" s="26">
        <f t="shared" si="1"/>
        <v>0.44222222222222224</v>
      </c>
      <c r="K5" s="27">
        <f t="shared" ref="K5:K8" si="4">+M4+G5</f>
        <v>0.44222222222222224</v>
      </c>
      <c r="L5" s="9">
        <v>3.472222222222222E-3</v>
      </c>
      <c r="M5" s="27">
        <f t="shared" si="2"/>
        <v>0.44569444444444445</v>
      </c>
      <c r="N5" s="59">
        <v>0.4236111111111111</v>
      </c>
      <c r="O5" s="57">
        <v>0.63888888888888884</v>
      </c>
      <c r="P5" s="28">
        <f t="shared" ref="P5:P12" si="5">+P4+G5+L5</f>
        <v>0.15402777777777776</v>
      </c>
    </row>
    <row r="6" spans="1:16" s="22" customFormat="1" ht="25.5" customHeight="1" thickBot="1" x14ac:dyDescent="0.3">
      <c r="A6" s="10" t="s">
        <v>29</v>
      </c>
      <c r="B6" s="23">
        <v>3</v>
      </c>
      <c r="C6" s="61">
        <v>225</v>
      </c>
      <c r="D6" s="61">
        <v>225</v>
      </c>
      <c r="E6" s="24">
        <v>12.01</v>
      </c>
      <c r="F6" s="44" cm="1">
        <f t="array" ref="F6">INDEX($B$19:$B$22,B6)</f>
        <v>6.5</v>
      </c>
      <c r="G6" s="25">
        <f t="shared" si="0"/>
        <v>7.6987179487179494E-2</v>
      </c>
      <c r="H6" s="10" t="s">
        <v>30</v>
      </c>
      <c r="I6" s="24">
        <f t="shared" si="3"/>
        <v>37.07</v>
      </c>
      <c r="J6" s="26">
        <f t="shared" si="1"/>
        <v>0.52268162393162398</v>
      </c>
      <c r="K6" s="27">
        <f t="shared" si="4"/>
        <v>0.52268162393162398</v>
      </c>
      <c r="L6" s="9">
        <v>3.472222222222222E-3</v>
      </c>
      <c r="M6" s="27">
        <f t="shared" si="2"/>
        <v>0.52615384615384619</v>
      </c>
      <c r="N6" s="59">
        <v>0.50694444444444442</v>
      </c>
      <c r="O6" s="57">
        <v>0.79166666666666663</v>
      </c>
      <c r="P6" s="28">
        <f t="shared" si="5"/>
        <v>0.23448717948717945</v>
      </c>
    </row>
    <row r="7" spans="1:16" s="22" customFormat="1" ht="25.5" customHeight="1" thickBot="1" x14ac:dyDescent="0.3">
      <c r="A7" s="10" t="s">
        <v>30</v>
      </c>
      <c r="B7" s="23">
        <v>3</v>
      </c>
      <c r="C7" s="61">
        <v>308</v>
      </c>
      <c r="D7" s="61">
        <v>219</v>
      </c>
      <c r="E7" s="24">
        <v>12.89</v>
      </c>
      <c r="F7" s="44" cm="1">
        <f t="array" ref="F7">INDEX($B$19:$B$22,B7)</f>
        <v>6.5</v>
      </c>
      <c r="G7" s="25">
        <f t="shared" si="0"/>
        <v>8.2628205128205137E-2</v>
      </c>
      <c r="H7" s="10" t="s">
        <v>31</v>
      </c>
      <c r="I7" s="24">
        <f t="shared" si="3"/>
        <v>49.96</v>
      </c>
      <c r="J7" s="26">
        <f t="shared" si="1"/>
        <v>0.60878205128205132</v>
      </c>
      <c r="K7" s="27">
        <f t="shared" si="4"/>
        <v>0.60878205128205132</v>
      </c>
      <c r="L7" s="9">
        <v>6.9444444444444441E-3</v>
      </c>
      <c r="M7" s="27">
        <f t="shared" si="2"/>
        <v>0.61572649572649574</v>
      </c>
      <c r="N7" s="59">
        <v>0.59027777777777779</v>
      </c>
      <c r="O7" s="57">
        <v>0.97916666666666663</v>
      </c>
      <c r="P7" s="28">
        <f t="shared" si="5"/>
        <v>0.324059829059829</v>
      </c>
    </row>
    <row r="8" spans="1:16" s="22" customFormat="1" ht="25.5" customHeight="1" thickBot="1" x14ac:dyDescent="0.3">
      <c r="A8" s="10" t="s">
        <v>31</v>
      </c>
      <c r="B8" s="23">
        <v>2</v>
      </c>
      <c r="C8" s="61">
        <v>52</v>
      </c>
      <c r="D8" s="61">
        <v>159</v>
      </c>
      <c r="E8" s="24">
        <v>9.81</v>
      </c>
      <c r="F8" s="44" cm="1">
        <f t="array" ref="F8">INDEX($B$19:$B$22,B8)</f>
        <v>7</v>
      </c>
      <c r="G8" s="25">
        <f t="shared" si="0"/>
        <v>5.8392857142857142E-2</v>
      </c>
      <c r="H8" s="10" t="s">
        <v>32</v>
      </c>
      <c r="I8" s="24">
        <f t="shared" si="3"/>
        <v>59.77</v>
      </c>
      <c r="J8" s="26">
        <f t="shared" si="1"/>
        <v>0.67411935286935287</v>
      </c>
      <c r="K8" s="27">
        <f t="shared" si="4"/>
        <v>0.67411935286935287</v>
      </c>
      <c r="L8" s="9">
        <v>1.0416666666666666E-2</v>
      </c>
      <c r="M8" s="27">
        <f>+K8+L8</f>
        <v>0.6845360195360195</v>
      </c>
      <c r="N8" s="59">
        <v>0.65625</v>
      </c>
      <c r="O8" s="57">
        <v>9.7222222222222224E-2</v>
      </c>
      <c r="P8" s="28">
        <f t="shared" si="5"/>
        <v>0.39286935286935282</v>
      </c>
    </row>
    <row r="9" spans="1:16" s="22" customFormat="1" ht="25.5" customHeight="1" thickBot="1" x14ac:dyDescent="0.3">
      <c r="A9" s="10" t="s">
        <v>32</v>
      </c>
      <c r="B9" s="23">
        <v>3</v>
      </c>
      <c r="C9" s="61">
        <v>172</v>
      </c>
      <c r="D9" s="61">
        <v>185</v>
      </c>
      <c r="E9" s="24">
        <v>9.8000000000000007</v>
      </c>
      <c r="F9" s="44" cm="1">
        <f t="array" ref="F9">INDEX($B$19:$B$22,B9)</f>
        <v>6.5</v>
      </c>
      <c r="G9" s="25">
        <f>+E9/F9/24</f>
        <v>6.2820512820512833E-2</v>
      </c>
      <c r="H9" s="10" t="s">
        <v>33</v>
      </c>
      <c r="I9" s="24">
        <f t="shared" si="3"/>
        <v>69.570000000000007</v>
      </c>
      <c r="J9" s="26">
        <f t="shared" si="1"/>
        <v>0.74735653235653232</v>
      </c>
      <c r="K9" s="27">
        <f>+M8+G9</f>
        <v>0.74735653235653232</v>
      </c>
      <c r="L9" s="9">
        <v>3.472222222222222E-3</v>
      </c>
      <c r="M9" s="27">
        <f t="shared" ref="M9:M12" si="6">+K9+L9</f>
        <v>0.75082875457875453</v>
      </c>
      <c r="N9" s="59">
        <v>0.72916666666666663</v>
      </c>
      <c r="O9" s="57">
        <v>0.21875</v>
      </c>
      <c r="P9" s="28">
        <f t="shared" si="5"/>
        <v>0.45916208791208785</v>
      </c>
    </row>
    <row r="10" spans="1:16" s="22" customFormat="1" ht="25.5" customHeight="1" thickBot="1" x14ac:dyDescent="0.3">
      <c r="A10" s="10" t="s">
        <v>33</v>
      </c>
      <c r="B10" s="23">
        <v>2</v>
      </c>
      <c r="C10" s="61">
        <v>109</v>
      </c>
      <c r="D10" s="61">
        <v>22</v>
      </c>
      <c r="E10" s="24">
        <v>7.5460000000000065</v>
      </c>
      <c r="F10" s="44" cm="1">
        <f t="array" ref="F10">INDEX($B$19:$B$22,B10)</f>
        <v>7</v>
      </c>
      <c r="G10" s="25">
        <f t="shared" ref="G10:G11" si="7">+E10/F10/24</f>
        <v>4.4916666666666709E-2</v>
      </c>
      <c r="H10" s="10" t="s">
        <v>40</v>
      </c>
      <c r="I10" s="24">
        <f t="shared" si="3"/>
        <v>77.116000000000014</v>
      </c>
      <c r="J10" s="26">
        <f t="shared" si="1"/>
        <v>0.79574542124542125</v>
      </c>
      <c r="K10" s="27">
        <f t="shared" ref="K10:K12" si="8">+M9+G10</f>
        <v>0.79574542124542125</v>
      </c>
      <c r="L10" s="9">
        <v>3.472222222222222E-3</v>
      </c>
      <c r="M10" s="27">
        <f t="shared" si="6"/>
        <v>0.79921764346764346</v>
      </c>
      <c r="N10" s="59">
        <v>0.77777777777777779</v>
      </c>
      <c r="O10" s="57">
        <v>0.31597222222222221</v>
      </c>
      <c r="P10" s="28">
        <f t="shared" si="5"/>
        <v>0.50755097680097672</v>
      </c>
    </row>
    <row r="11" spans="1:16" s="22" customFormat="1" ht="25.5" customHeight="1" thickBot="1" x14ac:dyDescent="0.3">
      <c r="A11" s="10" t="s">
        <v>40</v>
      </c>
      <c r="B11" s="23">
        <v>3</v>
      </c>
      <c r="C11" s="61">
        <v>160</v>
      </c>
      <c r="D11" s="61">
        <v>159</v>
      </c>
      <c r="E11" s="24">
        <v>10.5</v>
      </c>
      <c r="F11" s="44" cm="1">
        <f t="array" ref="F11">INDEX($B$19:$B$22,B11)</f>
        <v>6.5</v>
      </c>
      <c r="G11" s="25">
        <f t="shared" si="7"/>
        <v>6.7307692307692304E-2</v>
      </c>
      <c r="H11" s="10" t="s">
        <v>34</v>
      </c>
      <c r="I11" s="24">
        <f t="shared" si="3"/>
        <v>87.616000000000014</v>
      </c>
      <c r="J11" s="26" t="s">
        <v>15</v>
      </c>
      <c r="K11" s="27">
        <f t="shared" si="8"/>
        <v>0.86652533577533575</v>
      </c>
      <c r="L11" s="9">
        <v>3.472222222222222E-3</v>
      </c>
      <c r="M11" s="27">
        <f t="shared" si="6"/>
        <v>0.86999755799755796</v>
      </c>
      <c r="N11" s="59">
        <v>0.85069444444444442</v>
      </c>
      <c r="O11" s="57">
        <v>1.4548611111111109</v>
      </c>
      <c r="P11" s="28">
        <f t="shared" si="5"/>
        <v>0.57833089133089122</v>
      </c>
    </row>
    <row r="12" spans="1:16" s="22" customFormat="1" ht="25.5" customHeight="1" thickBot="1" x14ac:dyDescent="0.3">
      <c r="A12" s="10" t="s">
        <v>34</v>
      </c>
      <c r="B12" s="23">
        <v>4</v>
      </c>
      <c r="C12" s="61">
        <v>211</v>
      </c>
      <c r="D12" s="61">
        <v>300</v>
      </c>
      <c r="E12" s="24">
        <v>12.33</v>
      </c>
      <c r="F12" s="44" cm="1">
        <f t="array" ref="F12">INDEX($B$19:$B$22,B12)</f>
        <v>6</v>
      </c>
      <c r="G12" s="25">
        <f>+E12/F12/24</f>
        <v>8.5625000000000007E-2</v>
      </c>
      <c r="H12" s="15" t="s">
        <v>35</v>
      </c>
      <c r="I12" s="58">
        <f t="shared" si="3"/>
        <v>99.946000000000012</v>
      </c>
      <c r="J12" s="29">
        <f t="shared" ref="J12" si="9">+$E$2+K12</f>
        <v>0.95562255799755791</v>
      </c>
      <c r="K12" s="11">
        <f t="shared" si="8"/>
        <v>0.95562255799755791</v>
      </c>
      <c r="L12" s="59"/>
      <c r="M12" s="27">
        <f t="shared" si="6"/>
        <v>0.95562255799755791</v>
      </c>
      <c r="N12" s="59">
        <v>0.9375</v>
      </c>
      <c r="O12" s="57">
        <v>1.6041666666666665</v>
      </c>
      <c r="P12" s="28">
        <f t="shared" si="5"/>
        <v>0.66395589133089117</v>
      </c>
    </row>
    <row r="13" spans="1:16" s="22" customFormat="1" ht="35.4" customHeight="1" thickTop="1" thickBot="1" x14ac:dyDescent="0.3">
      <c r="A13" s="30"/>
      <c r="B13" s="31"/>
      <c r="C13" s="31"/>
      <c r="D13" s="31"/>
      <c r="E13" s="32"/>
      <c r="F13" s="33" t="s">
        <v>16</v>
      </c>
      <c r="G13" s="45">
        <f>SUM(G4:G12)</f>
        <v>0.62784478021978019</v>
      </c>
      <c r="H13" s="35"/>
      <c r="I13" s="32"/>
      <c r="J13" s="36"/>
      <c r="K13" s="35" t="s">
        <v>17</v>
      </c>
      <c r="L13" s="34">
        <f>SUM(L4:L12)</f>
        <v>3.6111111111111115E-2</v>
      </c>
      <c r="M13" s="36"/>
      <c r="N13" s="36"/>
      <c r="O13" s="36"/>
      <c r="P13" s="37"/>
    </row>
    <row r="14" spans="1:16" s="22" customFormat="1" ht="32.25" customHeight="1" thickTop="1" thickBot="1" x14ac:dyDescent="0.3">
      <c r="B14" s="31"/>
      <c r="C14" s="31"/>
      <c r="D14" s="31"/>
      <c r="E14" s="32"/>
      <c r="F14" s="33" t="s">
        <v>18</v>
      </c>
      <c r="G14" s="46">
        <f>+G13+L13</f>
        <v>0.66395589133089128</v>
      </c>
      <c r="H14" s="36"/>
      <c r="I14" s="32"/>
      <c r="J14" s="36"/>
      <c r="K14" s="36"/>
      <c r="L14" s="36"/>
      <c r="M14" s="36"/>
      <c r="N14" s="36"/>
      <c r="O14" s="36"/>
      <c r="P14" s="37"/>
    </row>
    <row r="15" spans="1:16" s="4" customFormat="1" ht="45.75" customHeight="1" thickTop="1" thickBot="1" x14ac:dyDescent="0.3">
      <c r="A15" s="75" t="s">
        <v>25</v>
      </c>
      <c r="B15" s="76"/>
      <c r="C15" s="47"/>
      <c r="D15" s="47"/>
      <c r="F15"/>
      <c r="G15"/>
      <c r="H15"/>
      <c r="I15"/>
      <c r="J15"/>
      <c r="K15"/>
      <c r="L15"/>
      <c r="M15"/>
      <c r="N15"/>
      <c r="O15"/>
      <c r="P15"/>
    </row>
    <row r="16" spans="1:16" s="4" customFormat="1" ht="91.8" customHeight="1" x14ac:dyDescent="0.25">
      <c r="A16" s="67" t="s">
        <v>41</v>
      </c>
      <c r="B16" s="68"/>
      <c r="D16" s="79" t="s">
        <v>27</v>
      </c>
      <c r="E16" s="79"/>
      <c r="F16" s="79"/>
      <c r="G16" s="79"/>
      <c r="H16" s="79"/>
      <c r="I16" s="79"/>
      <c r="J16" s="79"/>
      <c r="K16" s="79"/>
      <c r="L16" s="79"/>
      <c r="M16" s="79"/>
      <c r="N16" s="55"/>
      <c r="O16" s="55"/>
      <c r="P16"/>
    </row>
    <row r="17" spans="1:16" s="4" customFormat="1" ht="40.200000000000003" customHeight="1" x14ac:dyDescent="0.25">
      <c r="A17" s="77" t="s">
        <v>42</v>
      </c>
      <c r="B17" s="78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5"/>
      <c r="O17" s="55"/>
      <c r="P17"/>
    </row>
    <row r="18" spans="1:16" s="4" customFormat="1" ht="25.5" customHeight="1" x14ac:dyDescent="0.25">
      <c r="A18" s="80" t="s">
        <v>19</v>
      </c>
      <c r="B18" s="81"/>
      <c r="C18" s="48"/>
      <c r="D18" s="48"/>
      <c r="E18" s="5"/>
      <c r="F18"/>
      <c r="G18"/>
      <c r="H18"/>
      <c r="I18"/>
      <c r="J18"/>
      <c r="K18"/>
      <c r="L18"/>
      <c r="M18"/>
      <c r="N18"/>
      <c r="O18"/>
      <c r="P18"/>
    </row>
    <row r="19" spans="1:16" s="4" customFormat="1" ht="24.6" customHeight="1" x14ac:dyDescent="0.25">
      <c r="A19" s="51" t="s">
        <v>20</v>
      </c>
      <c r="B19" s="52">
        <v>7.5</v>
      </c>
      <c r="C19" s="49"/>
      <c r="D19" s="49"/>
      <c r="E19" s="50"/>
      <c r="F19"/>
      <c r="G19"/>
      <c r="H19"/>
      <c r="I19"/>
      <c r="J19"/>
      <c r="K19"/>
      <c r="L19"/>
      <c r="M19"/>
      <c r="N19"/>
      <c r="O19"/>
      <c r="P19"/>
    </row>
    <row r="20" spans="1:16" s="4" customFormat="1" ht="24.75" customHeight="1" x14ac:dyDescent="0.25">
      <c r="A20" s="51" t="s">
        <v>21</v>
      </c>
      <c r="B20" s="53">
        <v>7</v>
      </c>
      <c r="C20" s="49"/>
      <c r="D20" s="49"/>
      <c r="E20" s="50"/>
      <c r="F20"/>
      <c r="G20"/>
      <c r="H20"/>
      <c r="I20"/>
      <c r="J20"/>
      <c r="K20"/>
      <c r="L20"/>
      <c r="M20"/>
      <c r="N20"/>
      <c r="O20"/>
      <c r="P20"/>
    </row>
    <row r="21" spans="1:16" s="4" customFormat="1" ht="24.75" customHeight="1" x14ac:dyDescent="0.25">
      <c r="A21" s="51" t="s">
        <v>22</v>
      </c>
      <c r="B21" s="53">
        <v>6.5</v>
      </c>
      <c r="C21" s="49"/>
      <c r="D21" s="49"/>
      <c r="E21" s="50"/>
      <c r="F21"/>
      <c r="G21"/>
      <c r="H21"/>
      <c r="I21"/>
      <c r="J21"/>
      <c r="K21"/>
      <c r="L21"/>
      <c r="M21"/>
      <c r="N21"/>
      <c r="O21"/>
      <c r="P21"/>
    </row>
    <row r="22" spans="1:16" s="4" customFormat="1" ht="24.75" customHeight="1" thickBot="1" x14ac:dyDescent="0.3">
      <c r="A22" s="51" t="s">
        <v>23</v>
      </c>
      <c r="B22" s="54">
        <v>6</v>
      </c>
      <c r="C22" s="49"/>
      <c r="D22" s="49"/>
      <c r="E22" s="50"/>
      <c r="F22"/>
      <c r="G22"/>
      <c r="H22"/>
      <c r="I22"/>
      <c r="J22"/>
      <c r="K22"/>
      <c r="L22"/>
      <c r="M22"/>
      <c r="N22"/>
      <c r="O22"/>
      <c r="P22"/>
    </row>
    <row r="23" spans="1:16" s="4" customFormat="1" ht="93" customHeight="1" thickBot="1" x14ac:dyDescent="0.3">
      <c r="A23" s="73" t="s">
        <v>38</v>
      </c>
      <c r="B23" s="74"/>
      <c r="E23" s="6"/>
      <c r="F23"/>
      <c r="G23"/>
      <c r="H23"/>
      <c r="I23"/>
      <c r="J23"/>
      <c r="K23"/>
      <c r="L23"/>
      <c r="M23"/>
      <c r="N23"/>
      <c r="O23"/>
      <c r="P23"/>
    </row>
    <row r="24" spans="1:16" s="4" customFormat="1" ht="57" customHeight="1" x14ac:dyDescent="0.25">
      <c r="E24" s="5"/>
      <c r="F24" s="6"/>
      <c r="G24" s="5"/>
      <c r="H24" s="7"/>
      <c r="I24" s="7"/>
      <c r="J24" s="6"/>
      <c r="K24" s="7"/>
      <c r="L24" s="7"/>
      <c r="M24" s="7"/>
      <c r="N24" s="7"/>
      <c r="O24" s="7"/>
      <c r="P24" s="7"/>
    </row>
    <row r="25" spans="1:16" s="4" customFormat="1" x14ac:dyDescent="0.25">
      <c r="A25"/>
      <c r="B25"/>
      <c r="C25"/>
      <c r="D25"/>
      <c r="E25" s="5"/>
      <c r="F25" s="6"/>
      <c r="G25" s="5"/>
      <c r="H25" s="7"/>
      <c r="I25" s="7"/>
      <c r="J25" s="6"/>
      <c r="K25" s="7"/>
      <c r="L25" s="7"/>
      <c r="M25" s="7"/>
      <c r="N25" s="7"/>
      <c r="O25" s="7"/>
      <c r="P25" s="7"/>
    </row>
  </sheetData>
  <sheetProtection algorithmName="SHA-512" hashValue="Fe/mOk8iQ2df9QBWTBtugyaLNni40LXf8JRHDdJWGa9fwRfcc2Pu/G4KArymJal+HxF8isMUey37RTFDts/0/w==" saltValue="Y0IqfbRIp/xar2sONgZ48w==" spinCount="100000" sheet="1" objects="1" scenarios="1"/>
  <protectedRanges>
    <protectedRange sqref="B2" name="Départ"/>
    <protectedRange sqref="L12" name="Temps de pause"/>
    <protectedRange sqref="B19:D22" name="Vitesses de marche"/>
  </protectedRanges>
  <mergeCells count="6">
    <mergeCell ref="A18:B18"/>
    <mergeCell ref="A23:B23"/>
    <mergeCell ref="K1:P2"/>
    <mergeCell ref="A15:B15"/>
    <mergeCell ref="D16:M16"/>
    <mergeCell ref="A17:B17"/>
  </mergeCells>
  <conditionalFormatting sqref="G13:G14">
    <cfRule type="expression" dxfId="3" priority="2">
      <formula>IF($G$14&gt;1.25055,TRUE)</formula>
    </cfRule>
  </conditionalFormatting>
  <conditionalFormatting sqref="L13">
    <cfRule type="expression" dxfId="2" priority="1">
      <formula>IF($G$14&gt;1.25055,TRUE)</formula>
    </cfRule>
  </conditionalFormatting>
  <pageMargins left="0.75" right="0.75" top="1" bottom="1" header="0.5" footer="0.5"/>
  <pageSetup paperSize="9" scale="4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9922A1A30A40896BBD8A9C0D8966" ma:contentTypeVersion="11" ma:contentTypeDescription="Crée un document." ma:contentTypeScope="" ma:versionID="3c3a68ac453d7bc324f1f80e699d1b82">
  <xsd:schema xmlns:xsd="http://www.w3.org/2001/XMLSchema" xmlns:xs="http://www.w3.org/2001/XMLSchema" xmlns:p="http://schemas.microsoft.com/office/2006/metadata/properties" xmlns:ns3="5dd80f7f-b5be-4cfe-ad01-8caf4e4e1e5a" xmlns:ns4="eb3e580c-84b6-4125-848b-b8e71ef7cffc" targetNamespace="http://schemas.microsoft.com/office/2006/metadata/properties" ma:root="true" ma:fieldsID="4f25a32c1a012f88aba8bc753acbc04b" ns3:_="" ns4:_="">
    <xsd:import namespace="5dd80f7f-b5be-4cfe-ad01-8caf4e4e1e5a"/>
    <xsd:import namespace="eb3e580c-84b6-4125-848b-b8e71ef7cf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80f7f-b5be-4cfe-ad01-8caf4e4e1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e580c-84b6-4125-848b-b8e71ef7c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FD4EE-0C3B-4D7A-A59D-C8748A6A3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D68EC-2541-4697-BF70-B389B31FFEDA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eb3e580c-84b6-4125-848b-b8e71ef7cffc"/>
    <ds:schemaRef ds:uri="http://schemas.microsoft.com/office/2006/documentManagement/types"/>
    <ds:schemaRef ds:uri="5dd80f7f-b5be-4cfe-ad01-8caf4e4e1e5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1193C5-10DE-4058-9941-3187069D3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80f7f-b5be-4cfe-ad01-8caf4e4e1e5a"/>
    <ds:schemaRef ds:uri="eb3e580c-84b6-4125-848b-b8e71ef7c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Trailwalker Dieppe - 30H</vt:lpstr>
      <vt:lpstr>Trailwalker Dieppe - 24H</vt:lpstr>
      <vt:lpstr>Trailwalker Dieppe - 16H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Elodie Mesnage</cp:lastModifiedBy>
  <cp:revision/>
  <cp:lastPrinted>2022-10-08T10:48:52Z</cp:lastPrinted>
  <dcterms:created xsi:type="dcterms:W3CDTF">2008-03-25T05:45:35Z</dcterms:created>
  <dcterms:modified xsi:type="dcterms:W3CDTF">2025-06-18T13:28:03Z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0x010100E8429922A1A30A40896BBD8A9C0D8966</vt:lpwstr>
  </property>
</Properties>
</file>