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Mon Drive\Oxfam Trailwalker\2026 OTW DIEPPE\Logistique\Parcours\Calculateur de temps\Pour les équipes\"/>
    </mc:Choice>
  </mc:AlternateContent>
  <xr:revisionPtr revIDLastSave="0" documentId="13_ncr:1_{34963A59-7E09-4A47-88B5-538A69BB4CC5}" xr6:coauthVersionLast="47" xr6:coauthVersionMax="47" xr10:uidLastSave="{00000000-0000-0000-0000-000000000000}"/>
  <bookViews>
    <workbookView xWindow="-108" yWindow="-13068" windowWidth="23256" windowHeight="12456" xr2:uid="{00000000-000D-0000-FFFF-FFFF00000000}"/>
  </bookViews>
  <sheets>
    <sheet name="Trailwalker Dieppe - 30h" sheetId="1" r:id="rId1"/>
    <sheet name="Trailwalker Dieppe - 24h" sheetId="7" r:id="rId2"/>
    <sheet name="Trailwalker Dieppe - 16h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I9" i="1" s="1"/>
  <c r="I10" i="1" s="1"/>
  <c r="I11" i="1" s="1"/>
  <c r="I7" i="1"/>
  <c r="I5" i="1"/>
  <c r="I4" i="1"/>
  <c r="I8" i="7"/>
  <c r="I9" i="7" s="1"/>
  <c r="I10" i="7" s="1"/>
  <c r="I11" i="7" s="1"/>
  <c r="I7" i="7"/>
  <c r="I4" i="7"/>
  <c r="I5" i="7" s="1"/>
  <c r="I8" i="8"/>
  <c r="F6" i="1" l="1"/>
  <c r="F5" i="1"/>
  <c r="F4" i="1"/>
  <c r="G4" i="1" l="1"/>
  <c r="P4" i="1" l="1"/>
  <c r="L12" i="8"/>
  <c r="F11" i="8" a="1"/>
  <c r="F11" i="8" s="1"/>
  <c r="G11" i="8" s="1"/>
  <c r="F10" i="8" a="1"/>
  <c r="F10" i="8" s="1"/>
  <c r="G10" i="8" s="1"/>
  <c r="F9" i="8" a="1"/>
  <c r="F9" i="8" s="1"/>
  <c r="G9" i="8" s="1"/>
  <c r="F8" i="8" a="1"/>
  <c r="F8" i="8" s="1"/>
  <c r="G8" i="8" s="1"/>
  <c r="F7" i="8" a="1"/>
  <c r="F7" i="8" s="1"/>
  <c r="G7" i="8" s="1"/>
  <c r="F6" i="8" a="1"/>
  <c r="F6" i="8" s="1"/>
  <c r="G6" i="8" s="1"/>
  <c r="F5" i="8" a="1"/>
  <c r="F5" i="8" s="1"/>
  <c r="G5" i="8" s="1"/>
  <c r="I4" i="8"/>
  <c r="I5" i="8" s="1"/>
  <c r="I7" i="8" s="1"/>
  <c r="I9" i="8" s="1"/>
  <c r="I10" i="8" s="1"/>
  <c r="I11" i="8" s="1"/>
  <c r="F4" i="8" a="1"/>
  <c r="F4" i="8" s="1"/>
  <c r="G4" i="8" s="1"/>
  <c r="L12" i="7"/>
  <c r="F11" i="7" a="1"/>
  <c r="F11" i="7" s="1"/>
  <c r="G11" i="7" s="1"/>
  <c r="F10" i="7" a="1"/>
  <c r="F10" i="7" s="1"/>
  <c r="G10" i="7" s="1"/>
  <c r="F9" i="7" a="1"/>
  <c r="F9" i="7" s="1"/>
  <c r="G9" i="7" s="1"/>
  <c r="F8" i="7" a="1"/>
  <c r="F8" i="7" s="1"/>
  <c r="G8" i="7" s="1"/>
  <c r="F7" i="7" a="1"/>
  <c r="F7" i="7" s="1"/>
  <c r="G7" i="7" s="1"/>
  <c r="F6" i="7" a="1"/>
  <c r="F6" i="7" s="1"/>
  <c r="G6" i="7" s="1"/>
  <c r="F5" i="7" a="1"/>
  <c r="F5" i="7" s="1"/>
  <c r="G5" i="7" s="1"/>
  <c r="F4" i="7" a="1"/>
  <c r="F4" i="7" s="1"/>
  <c r="G4" i="7" s="1"/>
  <c r="K4" i="7" s="1"/>
  <c r="J4" i="7" s="1"/>
  <c r="G12" i="8" l="1"/>
  <c r="G13" i="8" s="1"/>
  <c r="P4" i="8"/>
  <c r="P5" i="8" s="1"/>
  <c r="P6" i="8" s="1"/>
  <c r="P7" i="8" s="1"/>
  <c r="P8" i="8" s="1"/>
  <c r="P9" i="8" s="1"/>
  <c r="P10" i="8" s="1"/>
  <c r="P11" i="8" s="1"/>
  <c r="K4" i="8"/>
  <c r="G12" i="7"/>
  <c r="G13" i="7" s="1"/>
  <c r="P4" i="7"/>
  <c r="P5" i="7" s="1"/>
  <c r="P6" i="7" s="1"/>
  <c r="P7" i="7" s="1"/>
  <c r="P8" i="7" s="1"/>
  <c r="P9" i="7" s="1"/>
  <c r="P10" i="7" s="1"/>
  <c r="P11" i="7" s="1"/>
  <c r="M4" i="8" l="1"/>
  <c r="K5" i="8" s="1"/>
  <c r="J4" i="8"/>
  <c r="M4" i="7"/>
  <c r="K5" i="7" s="1"/>
  <c r="J5" i="7" s="1"/>
  <c r="M5" i="8" l="1"/>
  <c r="K6" i="8" s="1"/>
  <c r="J5" i="8"/>
  <c r="M5" i="7"/>
  <c r="K6" i="7" s="1"/>
  <c r="M6" i="8" l="1"/>
  <c r="K7" i="8" s="1"/>
  <c r="J6" i="8"/>
  <c r="M6" i="7"/>
  <c r="K7" i="7" s="1"/>
  <c r="J6" i="7"/>
  <c r="M7" i="8" l="1"/>
  <c r="K8" i="8" s="1"/>
  <c r="J7" i="8"/>
  <c r="M7" i="7"/>
  <c r="K8" i="7" s="1"/>
  <c r="J7" i="7"/>
  <c r="M8" i="8" l="1"/>
  <c r="K9" i="8" s="1"/>
  <c r="J8" i="8"/>
  <c r="M8" i="7"/>
  <c r="K9" i="7" s="1"/>
  <c r="J8" i="7"/>
  <c r="M9" i="8" l="1"/>
  <c r="K10" i="8" s="1"/>
  <c r="J9" i="8"/>
  <c r="M9" i="7"/>
  <c r="K10" i="7" s="1"/>
  <c r="J9" i="7"/>
  <c r="M10" i="8" l="1"/>
  <c r="K11" i="8" s="1"/>
  <c r="J10" i="8"/>
  <c r="M10" i="7"/>
  <c r="K11" i="7" s="1"/>
  <c r="J11" i="7" s="1"/>
  <c r="J10" i="7"/>
  <c r="J11" i="8" l="1"/>
  <c r="F7" i="1" a="1"/>
  <c r="F7" i="1" s="1"/>
  <c r="G7" i="1" s="1"/>
  <c r="F8" i="1" a="1"/>
  <c r="F8" i="1" s="1"/>
  <c r="F9" i="1" a="1"/>
  <c r="F9" i="1" s="1"/>
  <c r="G9" i="1" s="1"/>
  <c r="F10" i="1" a="1"/>
  <c r="F10" i="1" s="1"/>
  <c r="F11" i="1" a="1"/>
  <c r="F11" i="1" s="1"/>
  <c r="G11" i="1" l="1"/>
  <c r="G10" i="1" l="1"/>
  <c r="G5" i="1"/>
  <c r="G8" i="1"/>
  <c r="G6" i="1"/>
  <c r="L12" i="1"/>
  <c r="G12" i="1" l="1"/>
  <c r="G13" i="1" s="1"/>
  <c r="P5" i="1"/>
  <c r="P6" i="1" s="1"/>
  <c r="P7" i="1" s="1"/>
  <c r="P8" i="1" s="1"/>
  <c r="P9" i="1" s="1"/>
  <c r="P10" i="1" s="1"/>
  <c r="P11" i="1" s="1"/>
  <c r="K4" i="1"/>
  <c r="M4" i="1" l="1"/>
  <c r="K5" i="1" s="1"/>
  <c r="M5" i="1" s="1"/>
  <c r="J4" i="1"/>
  <c r="K6" i="1" l="1"/>
  <c r="M6" i="1" s="1"/>
  <c r="J5" i="1"/>
  <c r="J6" i="1" l="1"/>
  <c r="K7" i="1"/>
  <c r="M7" i="1" l="1"/>
  <c r="K8" i="1" s="1"/>
  <c r="M8" i="1" s="1"/>
  <c r="K9" i="1" s="1"/>
  <c r="M9" i="1" s="1"/>
  <c r="J7" i="1"/>
  <c r="J8" i="1" l="1"/>
  <c r="K10" i="1" l="1"/>
  <c r="J9" i="1"/>
  <c r="J10" i="1" l="1"/>
  <c r="M10" i="1"/>
  <c r="K11" i="1" s="1"/>
  <c r="J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<sst xmlns="http://schemas.openxmlformats.org/spreadsheetml/2006/main" count="141" uniqueCount="41">
  <si>
    <t>Heure de départ :</t>
  </si>
  <si>
    <t xml:space="preserve">Départ de : </t>
  </si>
  <si>
    <t>Difficulté de la section**</t>
  </si>
  <si>
    <t xml:space="preserve">D+ </t>
  </si>
  <si>
    <t>D-</t>
  </si>
  <si>
    <t>Distance
km</t>
  </si>
  <si>
    <t>Vitesse
km/h</t>
  </si>
  <si>
    <t>Temps de marche</t>
  </si>
  <si>
    <t>Distance
cumulée</t>
  </si>
  <si>
    <t>Jour d'arrivée</t>
  </si>
  <si>
    <t>Heure d'arrivée</t>
  </si>
  <si>
    <t>Temps de repos</t>
  </si>
  <si>
    <t>Heure de départ du PC</t>
  </si>
  <si>
    <t>Heure fermeture du PC</t>
  </si>
  <si>
    <t>Temps cumulé</t>
  </si>
  <si>
    <t xml:space="preserve">Total du temps de marche : </t>
  </si>
  <si>
    <t>Total temps de repos :</t>
  </si>
  <si>
    <t>Temps Total du Trail :</t>
  </si>
  <si>
    <t>Vitesse km/h de votre équipe</t>
  </si>
  <si>
    <t>Difficultée de la section = 1</t>
  </si>
  <si>
    <t>Difficultée de la section = 2</t>
  </si>
  <si>
    <t>Difficultée de la section = 3</t>
  </si>
  <si>
    <t>Difficultée de la section = 4</t>
  </si>
  <si>
    <t>Heure ouverture du PC</t>
  </si>
  <si>
    <t>Modifiez les carrés orange pour les adapter à vos propres informations</t>
  </si>
  <si>
    <t>Arrivée à :</t>
  </si>
  <si>
    <t xml:space="preserve">* Tableau indicatif pour vous accompagner dans la gestion du temps. 
** Les difficultés des sections ont été établies en fonction de la distance à parcourir, du dénivelé et du moment de la journée auquel elles se situent (plus difficiles de nuit que de jour). Il est à noter que ces difficultés sont données à titre indicatif, et pourraient varier en fonction de la météo. </t>
  </si>
  <si>
    <t>Départ - Dieppe - Front de Mer</t>
  </si>
  <si>
    <t>Arrivée - Dieppe - Front de Mer</t>
  </si>
  <si>
    <r>
      <t xml:space="preserve">Etape 3. </t>
    </r>
    <r>
      <rPr>
        <sz val="12"/>
        <rFont val="Arial"/>
        <family val="2"/>
      </rPr>
      <t xml:space="preserve">Entrez le temps de repos que vous prevoyez pour chaque point de contrôle dans la colonne «Temps de repos» (L4 à L11). 
</t>
    </r>
    <r>
      <rPr>
        <u/>
        <sz val="12"/>
        <rFont val="Arial"/>
        <family val="2"/>
      </rPr>
      <t>Exemple:</t>
    </r>
    <r>
      <rPr>
        <sz val="12"/>
        <rFont val="Arial"/>
        <family val="2"/>
      </rPr>
      <t xml:space="preserve"> "h: mm" &gt; "00:45" pause de 45 minutes.</t>
    </r>
  </si>
  <si>
    <r>
      <rPr>
        <b/>
        <sz val="12"/>
        <rFont val="Arial"/>
        <family val="2"/>
      </rPr>
      <t>Etape 2.</t>
    </r>
    <r>
      <rPr>
        <sz val="12"/>
        <rFont val="Arial"/>
        <family val="2"/>
      </rPr>
      <t xml:space="preserve"> Entrez  la vitesse de votre équipe par rapport à la difficultée et en fonction de vos vitesses d'entraînement habituelles (B18 à B21):</t>
    </r>
  </si>
  <si>
    <r>
      <rPr>
        <b/>
        <sz val="12"/>
        <rFont val="Arial"/>
        <family val="2"/>
      </rPr>
      <t>Etape 1</t>
    </r>
    <r>
      <rPr>
        <sz val="12"/>
        <rFont val="Arial"/>
        <family val="2"/>
      </rPr>
      <t>. Entrez votre horaire de départ (case B2).
Pour rappel : 
Départ A : 07h00
Départ B : 08h00
Départ C : 09h00</t>
    </r>
  </si>
  <si>
    <t>PC 1 : Varengeville-sur-Mer</t>
  </si>
  <si>
    <t>PC 2 : Thil-Manneville</t>
  </si>
  <si>
    <t>PC 3 : Bacqueville-en-Caux</t>
  </si>
  <si>
    <t>PC 4 : Val-de-Scie // Auffay</t>
  </si>
  <si>
    <t>PC 5 : Longueville-sur-Scie</t>
  </si>
  <si>
    <t>PC 6 : Saint-Aubin-le-Cauf</t>
  </si>
  <si>
    <t>PC 7 : Petit-Caux // Berneval-le-Grand</t>
  </si>
  <si>
    <r>
      <t>CALCULATEUR DE TEMPS *
Trailwalker Oxfam 2026 - DIEPPE</t>
    </r>
    <r>
      <rPr>
        <sz val="20"/>
        <rFont val="Arial"/>
        <family val="2"/>
      </rPr>
      <t xml:space="preserve">
</t>
    </r>
    <r>
      <rPr>
        <sz val="14"/>
        <color theme="9"/>
        <rFont val="Arial"/>
        <family val="2"/>
      </rPr>
      <t>(seul les cellules orange sont modifiables)</t>
    </r>
  </si>
  <si>
    <r>
      <t xml:space="preserve">CALCULATEUR DE TEMPS *
Trailwalker Oxfam 2026 - DIEPPE
</t>
    </r>
    <r>
      <rPr>
        <sz val="14"/>
        <color theme="9"/>
        <rFont val="Arial"/>
        <family val="2"/>
      </rPr>
      <t>(seul les cellules orange sont modifiables)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</si>
</sst>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ddd"/>
    <numFmt numFmtId="166" formatCode="[h]:mm"/>
    <numFmt numFmtId="167" formatCode="[$-F400]h:mm:ss\ AM/PM"/>
  </numFmts>
  <fonts count="13" x14ac:knownFonts="1">
    <font>
      <sz val="10"/>
      <name val="Arial"/>
    </font>
    <font>
      <b/>
      <sz val="10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b/>
      <sz val="18"/>
      <name val="Arial"/>
      <family val="2"/>
    </font>
    <font>
      <sz val="20"/>
      <name val="Arial"/>
      <family val="2"/>
    </font>
    <font>
      <sz val="14"/>
      <color theme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0" fontId="0" fillId="0" borderId="0" xfId="0" applyNumberFormat="1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20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left" vertical="center"/>
    </xf>
    <xf numFmtId="166" fontId="5" fillId="2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/>
    </xf>
    <xf numFmtId="20" fontId="5" fillId="0" borderId="4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 applyProtection="1">
      <alignment horizontal="center" vertical="center"/>
      <protection hidden="1"/>
    </xf>
    <xf numFmtId="20" fontId="1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7" fontId="2" fillId="0" borderId="10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20" fontId="2" fillId="0" borderId="10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20" fontId="2" fillId="0" borderId="4" xfId="0" applyNumberFormat="1" applyFont="1" applyBorder="1" applyAlignment="1">
      <alignment horizontal="center" vertical="center"/>
    </xf>
    <xf numFmtId="166" fontId="5" fillId="0" borderId="4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66" fontId="10" fillId="0" borderId="1" xfId="0" applyNumberFormat="1" applyFont="1" applyBorder="1" applyAlignment="1">
      <alignment horizontal="center" vertical="center"/>
    </xf>
    <xf numFmtId="20" fontId="2" fillId="0" borderId="0" xfId="0" applyNumberFormat="1" applyFont="1" applyAlignment="1">
      <alignment horizontal="right" vertical="center"/>
    </xf>
    <xf numFmtId="2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 applyAlignment="1" applyProtection="1">
      <alignment horizontal="center" vertical="center"/>
      <protection hidden="1"/>
    </xf>
    <xf numFmtId="20" fontId="5" fillId="0" borderId="0" xfId="0" applyNumberFormat="1" applyFont="1" applyAlignment="1">
      <alignment horizontal="center" vertical="center"/>
    </xf>
    <xf numFmtId="0" fontId="6" fillId="4" borderId="11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center" vertical="center" wrapText="1"/>
    </xf>
    <xf numFmtId="20" fontId="6" fillId="4" borderId="4" xfId="0" applyNumberFormat="1" applyFont="1" applyFill="1" applyBorder="1" applyAlignment="1">
      <alignment horizontal="center" vertical="center" wrapText="1"/>
    </xf>
    <xf numFmtId="164" fontId="2" fillId="5" borderId="10" xfId="0" applyNumberFormat="1" applyFont="1" applyFill="1" applyBorder="1" applyAlignment="1">
      <alignment horizontal="center" vertical="center"/>
    </xf>
    <xf numFmtId="166" fontId="10" fillId="5" borderId="1" xfId="0" applyNumberFormat="1" applyFont="1" applyFill="1" applyBorder="1" applyAlignment="1">
      <alignment horizontal="center" vertical="center"/>
    </xf>
    <xf numFmtId="166" fontId="4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top" wrapText="1"/>
    </xf>
    <xf numFmtId="20" fontId="6" fillId="3" borderId="4" xfId="0" applyNumberFormat="1" applyFont="1" applyFill="1" applyBorder="1" applyAlignment="1">
      <alignment horizontal="center" vertical="center" wrapText="1"/>
    </xf>
    <xf numFmtId="20" fontId="2" fillId="3" borderId="4" xfId="0" applyNumberFormat="1" applyFont="1" applyFill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20" fontId="2" fillId="3" borderId="8" xfId="0" applyNumberFormat="1" applyFont="1" applyFill="1" applyBorder="1" applyAlignment="1">
      <alignment horizontal="center" vertical="center"/>
    </xf>
    <xf numFmtId="166" fontId="5" fillId="3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4" fillId="0" borderId="1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20" fontId="5" fillId="2" borderId="4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2" fillId="0" borderId="4" xfId="0" quotePrefix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3" fillId="0" borderId="7" xfId="0" applyFont="1" applyBorder="1" applyAlignment="1">
      <alignment vertical="center" wrapText="1"/>
    </xf>
    <xf numFmtId="0" fontId="0" fillId="0" borderId="8" xfId="0" applyBorder="1" applyAlignment="1">
      <alignment vertical="center"/>
    </xf>
    <xf numFmtId="0" fontId="6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8" fillId="0" borderId="2" xfId="0" applyFont="1" applyBorder="1" applyAlignment="1">
      <alignment vertical="center" wrapText="1"/>
    </xf>
    <xf numFmtId="0" fontId="0" fillId="0" borderId="9" xfId="0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6" fillId="0" borderId="8" xfId="0" applyFont="1" applyBorder="1" applyAlignment="1">
      <alignment horizontal="left" vertical="center" wrapText="1"/>
    </xf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350763</xdr:colOff>
      <xdr:row>0</xdr:row>
      <xdr:rowOff>84668</xdr:rowOff>
    </xdr:from>
    <xdr:to>
      <xdr:col>14</xdr:col>
      <xdr:colOff>98547</xdr:colOff>
      <xdr:row>1</xdr:row>
      <xdr:rowOff>80008</xdr:rowOff>
    </xdr:to>
    <xdr:pic>
      <xdr:nvPicPr>
        <xdr:cNvPr id="1068" name="Picture 44" descr="http://www.oxfamtrailwalker.fr/images/stories/LOGO_OTW_OF_VERT.pn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338406" y="84668"/>
          <a:ext cx="3543451" cy="1105683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350763</xdr:colOff>
      <xdr:row>0</xdr:row>
      <xdr:rowOff>84668</xdr:rowOff>
    </xdr:from>
    <xdr:to>
      <xdr:col>14</xdr:col>
      <xdr:colOff>94737</xdr:colOff>
      <xdr:row>1</xdr:row>
      <xdr:rowOff>93978</xdr:rowOff>
    </xdr:to>
    <xdr:pic>
      <xdr:nvPicPr>
        <xdr:cNvPr id="2" name="Picture 44" descr="http://www.oxfamtrailwalker.fr/images/stories/LOGO_OTW_OF_VERT.png">
          <a:extLst>
            <a:ext uri="{FF2B5EF4-FFF2-40B4-BE49-F238E27FC236}">
              <a16:creationId xmlns:a16="http://schemas.microsoft.com/office/drawing/2014/main" id="{E31DE8CA-E188-47E2-B2A8-392970718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97668" y="86573"/>
          <a:ext cx="3590169" cy="109833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350763</xdr:colOff>
      <xdr:row>0</xdr:row>
      <xdr:rowOff>84668</xdr:rowOff>
    </xdr:from>
    <xdr:to>
      <xdr:col>14</xdr:col>
      <xdr:colOff>55367</xdr:colOff>
      <xdr:row>1</xdr:row>
      <xdr:rowOff>60958</xdr:rowOff>
    </xdr:to>
    <xdr:pic>
      <xdr:nvPicPr>
        <xdr:cNvPr id="2" name="Picture 44" descr="http://www.oxfamtrailwalker.fr/images/stories/LOGO_OTW_OF_VERT.png">
          <a:extLst>
            <a:ext uri="{FF2B5EF4-FFF2-40B4-BE49-F238E27FC236}">
              <a16:creationId xmlns:a16="http://schemas.microsoft.com/office/drawing/2014/main" id="{090D27FF-DB4A-4A9C-8BD5-89DE4DC36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97668" y="86573"/>
          <a:ext cx="3593979" cy="109833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24"/>
  <sheetViews>
    <sheetView tabSelected="1" zoomScale="60" zoomScaleNormal="60" workbookViewId="0">
      <selection activeCell="E5" sqref="E5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664062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87" customHeight="1" thickBot="1" x14ac:dyDescent="0.3">
      <c r="A1" s="63" t="s">
        <v>39</v>
      </c>
      <c r="B1" s="63"/>
      <c r="C1" s="63"/>
      <c r="D1" s="64"/>
      <c r="E1" s="64"/>
      <c r="F1" s="6"/>
      <c r="G1" s="5"/>
      <c r="H1" s="7"/>
      <c r="I1" s="7"/>
      <c r="J1" s="6"/>
      <c r="K1" s="69"/>
      <c r="L1" s="69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5">
        <v>0.29166666666666669</v>
      </c>
      <c r="C2" s="12">
        <v>42161</v>
      </c>
      <c r="D2" s="39"/>
      <c r="E2" s="38"/>
      <c r="G2" s="13"/>
      <c r="I2" s="8"/>
      <c r="K2" s="70"/>
      <c r="L2" s="70"/>
      <c r="M2" s="70"/>
      <c r="N2" s="70"/>
      <c r="O2" s="70"/>
      <c r="P2" s="70"/>
    </row>
    <row r="3" spans="1:16" s="14" customFormat="1" ht="54.75" customHeight="1" thickBot="1" x14ac:dyDescent="0.3">
      <c r="A3" s="40" t="s">
        <v>1</v>
      </c>
      <c r="B3" s="41" t="s">
        <v>2</v>
      </c>
      <c r="C3" s="42" t="s">
        <v>3</v>
      </c>
      <c r="D3" s="42" t="s">
        <v>4</v>
      </c>
      <c r="E3" s="42" t="s">
        <v>5</v>
      </c>
      <c r="F3" s="41" t="s">
        <v>6</v>
      </c>
      <c r="G3" s="43" t="s">
        <v>7</v>
      </c>
      <c r="H3" s="43" t="s">
        <v>25</v>
      </c>
      <c r="I3" s="42" t="s">
        <v>8</v>
      </c>
      <c r="J3" s="43" t="s">
        <v>9</v>
      </c>
      <c r="K3" s="43" t="s">
        <v>10</v>
      </c>
      <c r="L3" s="43" t="s">
        <v>11</v>
      </c>
      <c r="M3" s="43" t="s">
        <v>12</v>
      </c>
      <c r="N3" s="56" t="s">
        <v>23</v>
      </c>
      <c r="O3" s="56" t="s">
        <v>13</v>
      </c>
      <c r="P3" s="43" t="s">
        <v>14</v>
      </c>
    </row>
    <row r="4" spans="1:16" s="22" customFormat="1" ht="25.5" customHeight="1" thickBot="1" x14ac:dyDescent="0.3">
      <c r="A4" s="15" t="s">
        <v>27</v>
      </c>
      <c r="B4" s="16">
        <v>3</v>
      </c>
      <c r="C4" s="16">
        <v>222</v>
      </c>
      <c r="D4" s="16">
        <v>132</v>
      </c>
      <c r="E4" s="17">
        <v>9.83</v>
      </c>
      <c r="F4" s="44">
        <f>INDEX($B$18:$B$21,B4)</f>
        <v>3.7</v>
      </c>
      <c r="G4" s="18">
        <f t="shared" ref="G4:G10" si="0">+E4/F4/24</f>
        <v>0.11069819819819819</v>
      </c>
      <c r="H4" s="15" t="s">
        <v>32</v>
      </c>
      <c r="I4" s="17">
        <f>E4</f>
        <v>9.83</v>
      </c>
      <c r="J4" s="19">
        <f t="shared" ref="J4:J10" si="1">+$E$2+K4</f>
        <v>0.40236486486486489</v>
      </c>
      <c r="K4" s="20">
        <f>+B2+G4</f>
        <v>0.40236486486486489</v>
      </c>
      <c r="L4" s="9">
        <v>1.0416666666666666E-2</v>
      </c>
      <c r="M4" s="20">
        <f t="shared" ref="M4:M7" si="2">+K4+L4</f>
        <v>0.41278153153153158</v>
      </c>
      <c r="N4" s="59">
        <v>0.33333333333333331</v>
      </c>
      <c r="O4" s="57">
        <v>0.50694444444444442</v>
      </c>
      <c r="P4" s="21">
        <f>+G4+L4</f>
        <v>0.12111486486486486</v>
      </c>
    </row>
    <row r="5" spans="1:16" s="22" customFormat="1" ht="25.5" customHeight="1" thickBot="1" x14ac:dyDescent="0.3">
      <c r="A5" s="15" t="s">
        <v>32</v>
      </c>
      <c r="B5" s="23">
        <v>2</v>
      </c>
      <c r="C5" s="23">
        <v>151</v>
      </c>
      <c r="D5" s="23">
        <v>176</v>
      </c>
      <c r="E5" s="24">
        <v>14.99</v>
      </c>
      <c r="F5" s="44">
        <f>INDEX($B$18:$B$21,B5)</f>
        <v>4.2</v>
      </c>
      <c r="G5" s="25">
        <f t="shared" si="0"/>
        <v>0.14871031746031746</v>
      </c>
      <c r="H5" s="10" t="s">
        <v>33</v>
      </c>
      <c r="I5" s="24">
        <f t="shared" ref="I5:I10" si="3">I4+E5</f>
        <v>24.82</v>
      </c>
      <c r="J5" s="26">
        <f t="shared" si="1"/>
        <v>0.56149184899184901</v>
      </c>
      <c r="K5" s="27">
        <f t="shared" ref="K5:K10" si="4">+M4+G5</f>
        <v>0.56149184899184901</v>
      </c>
      <c r="L5" s="9">
        <v>1.3888888888888888E-2</v>
      </c>
      <c r="M5" s="27">
        <f>+K5+L5</f>
        <v>0.57538073788073785</v>
      </c>
      <c r="N5" s="59">
        <v>0.42013888888888884</v>
      </c>
      <c r="O5" s="57">
        <v>0.67013888888888884</v>
      </c>
      <c r="P5" s="28">
        <f>+P4+G5+L5</f>
        <v>0.28371407121407122</v>
      </c>
    </row>
    <row r="6" spans="1:16" s="22" customFormat="1" ht="25.5" customHeight="1" thickBot="1" x14ac:dyDescent="0.3">
      <c r="A6" s="10" t="s">
        <v>33</v>
      </c>
      <c r="B6" s="23">
        <v>3</v>
      </c>
      <c r="C6" s="23">
        <v>138</v>
      </c>
      <c r="D6" s="23">
        <v>106</v>
      </c>
      <c r="E6" s="24">
        <v>9.1300000000000026</v>
      </c>
      <c r="F6" s="44">
        <f>INDEX($B$18:$B$21,B6)</f>
        <v>3.7</v>
      </c>
      <c r="G6" s="25">
        <f t="shared" si="0"/>
        <v>0.10281531531531535</v>
      </c>
      <c r="H6" s="10" t="s">
        <v>34</v>
      </c>
      <c r="I6" s="24">
        <v>33.9</v>
      </c>
      <c r="J6" s="26">
        <f t="shared" si="1"/>
        <v>0.67819605319605314</v>
      </c>
      <c r="K6" s="27">
        <f t="shared" si="4"/>
        <v>0.67819605319605314</v>
      </c>
      <c r="L6" s="9">
        <v>1.3888888888888888E-2</v>
      </c>
      <c r="M6" s="27">
        <f>+K6+L6</f>
        <v>0.69208494208494198</v>
      </c>
      <c r="N6" s="59">
        <v>0.47569444444444442</v>
      </c>
      <c r="O6" s="57">
        <v>0.78472222222222221</v>
      </c>
      <c r="P6" s="28">
        <f>+P5+G6+L6</f>
        <v>0.40041827541827546</v>
      </c>
    </row>
    <row r="7" spans="1:16" s="22" customFormat="1" ht="25.5" customHeight="1" thickBot="1" x14ac:dyDescent="0.3">
      <c r="A7" s="10" t="s">
        <v>34</v>
      </c>
      <c r="B7" s="23">
        <v>3</v>
      </c>
      <c r="C7" s="23">
        <v>153</v>
      </c>
      <c r="D7" s="23">
        <v>131</v>
      </c>
      <c r="E7" s="24">
        <v>15.04</v>
      </c>
      <c r="F7" s="44" cm="1">
        <f t="array" ref="F7">INDEX($B$18:$B$21,B7)</f>
        <v>3.7</v>
      </c>
      <c r="G7" s="25">
        <f>+E7/F7/24</f>
        <v>0.16936936936936933</v>
      </c>
      <c r="H7" s="10" t="s">
        <v>35</v>
      </c>
      <c r="I7" s="24">
        <f t="shared" si="3"/>
        <v>48.94</v>
      </c>
      <c r="J7" s="26">
        <f t="shared" si="1"/>
        <v>0.86145431145431128</v>
      </c>
      <c r="K7" s="27">
        <f t="shared" si="4"/>
        <v>0.86145431145431128</v>
      </c>
      <c r="L7" s="9">
        <v>4.1666666666666664E-2</v>
      </c>
      <c r="M7" s="27">
        <f t="shared" si="2"/>
        <v>0.90312097812097791</v>
      </c>
      <c r="N7" s="59">
        <v>0.56944444444444442</v>
      </c>
      <c r="O7" s="57">
        <v>1.9930555555555556</v>
      </c>
      <c r="P7" s="28">
        <f t="shared" ref="P7:P8" si="5">+P6+G7+L7</f>
        <v>0.61145431145431139</v>
      </c>
    </row>
    <row r="8" spans="1:16" s="22" customFormat="1" ht="25.5" customHeight="1" thickBot="1" x14ac:dyDescent="0.3">
      <c r="A8" s="10" t="s">
        <v>35</v>
      </c>
      <c r="B8" s="23">
        <v>3</v>
      </c>
      <c r="C8" s="23">
        <v>204</v>
      </c>
      <c r="D8" s="23">
        <v>217</v>
      </c>
      <c r="E8" s="24">
        <v>13.219999999999999</v>
      </c>
      <c r="F8" s="44" cm="1">
        <f t="array" ref="F8">INDEX($B$18:$B$21,B8)</f>
        <v>3.7</v>
      </c>
      <c r="G8" s="25">
        <f t="shared" si="0"/>
        <v>0.14887387387387385</v>
      </c>
      <c r="H8" s="10" t="s">
        <v>36</v>
      </c>
      <c r="I8" s="24">
        <f>62.1</f>
        <v>62.1</v>
      </c>
      <c r="J8" s="26">
        <f t="shared" si="1"/>
        <v>1.0519948519948517</v>
      </c>
      <c r="K8" s="27">
        <f t="shared" si="4"/>
        <v>1.0519948519948517</v>
      </c>
      <c r="L8" s="9">
        <v>1.7361111111111112E-2</v>
      </c>
      <c r="M8" s="27">
        <f>+K8+L8</f>
        <v>1.0693559631059628</v>
      </c>
      <c r="N8" s="59">
        <v>0.65277777777777779</v>
      </c>
      <c r="O8" s="57">
        <v>1.1597222222222221</v>
      </c>
      <c r="P8" s="28">
        <f t="shared" si="5"/>
        <v>0.77768929643929641</v>
      </c>
    </row>
    <row r="9" spans="1:16" s="22" customFormat="1" ht="25.2" customHeight="1" thickBot="1" x14ac:dyDescent="0.3">
      <c r="A9" s="10" t="s">
        <v>36</v>
      </c>
      <c r="B9" s="23">
        <v>3</v>
      </c>
      <c r="C9" s="23">
        <v>71</v>
      </c>
      <c r="D9" s="23">
        <v>170</v>
      </c>
      <c r="E9" s="24">
        <v>14.119999999999997</v>
      </c>
      <c r="F9" s="44" cm="1">
        <f t="array" ref="F9">INDEX($B$18:$B$21,B9)</f>
        <v>3.7</v>
      </c>
      <c r="G9" s="25">
        <f>+E9/F9/24</f>
        <v>0.15900900900900897</v>
      </c>
      <c r="H9" s="10" t="s">
        <v>37</v>
      </c>
      <c r="I9" s="24">
        <f t="shared" si="3"/>
        <v>76.22</v>
      </c>
      <c r="J9" s="26">
        <f t="shared" si="1"/>
        <v>1.2283649721149719</v>
      </c>
      <c r="K9" s="27">
        <f>+M8+G9</f>
        <v>1.2283649721149719</v>
      </c>
      <c r="L9" s="9">
        <v>2.0833333333333332E-2</v>
      </c>
      <c r="M9" s="27">
        <f>+K9+L9</f>
        <v>1.2491983054483051</v>
      </c>
      <c r="N9" s="59">
        <v>0.74652777777777779</v>
      </c>
      <c r="O9" s="57">
        <v>1.3333333333333333</v>
      </c>
      <c r="P9" s="28">
        <f>+P8+G9+L9</f>
        <v>0.95753163878163872</v>
      </c>
    </row>
    <row r="10" spans="1:16" s="22" customFormat="1" ht="25.5" customHeight="1" thickBot="1" x14ac:dyDescent="0.3">
      <c r="A10" s="10" t="s">
        <v>37</v>
      </c>
      <c r="B10" s="23">
        <v>2</v>
      </c>
      <c r="C10" s="23">
        <v>288</v>
      </c>
      <c r="D10" s="23">
        <v>209</v>
      </c>
      <c r="E10" s="24">
        <v>13.7</v>
      </c>
      <c r="F10" s="44" cm="1">
        <f t="array" ref="F10">INDEX($B$18:$B$21,B10)</f>
        <v>4.2</v>
      </c>
      <c r="G10" s="25">
        <f t="shared" si="0"/>
        <v>0.1359126984126984</v>
      </c>
      <c r="H10" s="10" t="s">
        <v>38</v>
      </c>
      <c r="I10" s="24">
        <f t="shared" si="3"/>
        <v>89.92</v>
      </c>
      <c r="J10" s="26">
        <f t="shared" si="1"/>
        <v>1.3851110038610035</v>
      </c>
      <c r="K10" s="27">
        <f t="shared" si="4"/>
        <v>1.3851110038610035</v>
      </c>
      <c r="L10" s="9">
        <v>2.0833333333333332E-2</v>
      </c>
      <c r="M10" s="27">
        <f>+K10+L10</f>
        <v>1.4059443371943368</v>
      </c>
      <c r="N10" s="59">
        <v>0.82986111111111116</v>
      </c>
      <c r="O10" s="59">
        <v>1.4965277777777777</v>
      </c>
      <c r="P10" s="28">
        <f>+P9+G10+L10</f>
        <v>1.1142776705276705</v>
      </c>
    </row>
    <row r="11" spans="1:16" s="22" customFormat="1" ht="25.5" customHeight="1" thickBot="1" x14ac:dyDescent="0.3">
      <c r="A11" s="10" t="s">
        <v>38</v>
      </c>
      <c r="B11" s="68">
        <v>4</v>
      </c>
      <c r="C11" s="23">
        <v>110</v>
      </c>
      <c r="D11" s="23">
        <v>205</v>
      </c>
      <c r="E11" s="24">
        <v>10.099999999999994</v>
      </c>
      <c r="F11" s="44" cm="1">
        <f t="array" ref="F11">INDEX($B$18:$B$21,B11)</f>
        <v>3.2</v>
      </c>
      <c r="G11" s="25">
        <f>+E11/F11/24</f>
        <v>0.1315104166666666</v>
      </c>
      <c r="H11" s="15" t="s">
        <v>28</v>
      </c>
      <c r="I11" s="58">
        <f>I10+E11</f>
        <v>100.02</v>
      </c>
      <c r="J11" s="29">
        <f>+$E$2+K11</f>
        <v>1.5374547538610033</v>
      </c>
      <c r="K11" s="11">
        <f>M10+G11</f>
        <v>1.5374547538610033</v>
      </c>
      <c r="L11" s="60"/>
      <c r="M11" s="57"/>
      <c r="N11" s="59">
        <v>0.90625</v>
      </c>
      <c r="O11" s="59">
        <v>1.625</v>
      </c>
      <c r="P11" s="28">
        <f>+P10+G11+L11</f>
        <v>1.245788087194337</v>
      </c>
    </row>
    <row r="12" spans="1:16" s="22" customFormat="1" ht="35.4" customHeight="1" thickTop="1" thickBot="1" x14ac:dyDescent="0.3">
      <c r="A12" s="30"/>
      <c r="B12" s="31"/>
      <c r="C12" s="31"/>
      <c r="D12" s="31"/>
      <c r="E12" s="32"/>
      <c r="F12" s="33" t="s">
        <v>15</v>
      </c>
      <c r="G12" s="45">
        <f>SUM(G4:G11)</f>
        <v>1.1068991983054481</v>
      </c>
      <c r="H12" s="35"/>
      <c r="I12" s="32"/>
      <c r="J12" s="36"/>
      <c r="K12" s="35" t="s">
        <v>16</v>
      </c>
      <c r="L12" s="34">
        <f>SUM(L4:L11)</f>
        <v>0.13888888888888887</v>
      </c>
      <c r="M12" s="36"/>
      <c r="N12" s="36"/>
      <c r="O12" s="36"/>
      <c r="P12" s="37"/>
    </row>
    <row r="13" spans="1:16" s="22" customFormat="1" ht="32.25" customHeight="1" thickTop="1" thickBot="1" x14ac:dyDescent="0.3">
      <c r="B13" s="31"/>
      <c r="C13" s="31"/>
      <c r="D13" s="31"/>
      <c r="E13" s="32"/>
      <c r="F13" s="33" t="s">
        <v>17</v>
      </c>
      <c r="G13" s="46">
        <f>+G12+L12</f>
        <v>1.245788087194337</v>
      </c>
      <c r="H13" s="36"/>
      <c r="I13" s="32"/>
      <c r="J13" s="36"/>
      <c r="K13" s="36"/>
      <c r="L13" s="36"/>
      <c r="M13" s="36"/>
      <c r="N13" s="36"/>
      <c r="O13" s="36"/>
      <c r="P13" s="37"/>
    </row>
    <row r="14" spans="1:16" s="4" customFormat="1" ht="45.75" customHeight="1" thickTop="1" thickBot="1" x14ac:dyDescent="0.3">
      <c r="A14" s="73" t="s">
        <v>24</v>
      </c>
      <c r="B14" s="74"/>
      <c r="C14" s="47"/>
      <c r="D14" s="47"/>
      <c r="F14"/>
      <c r="G14"/>
      <c r="H14"/>
      <c r="I14"/>
      <c r="J14"/>
      <c r="K14"/>
      <c r="L14"/>
      <c r="M14"/>
      <c r="N14"/>
      <c r="O14"/>
      <c r="P14"/>
    </row>
    <row r="15" spans="1:16" s="4" customFormat="1" ht="90.6" customHeight="1" x14ac:dyDescent="0.25">
      <c r="A15" s="78" t="s">
        <v>31</v>
      </c>
      <c r="B15" s="79"/>
      <c r="D15" s="77" t="s">
        <v>26</v>
      </c>
      <c r="E15" s="77"/>
      <c r="F15" s="77"/>
      <c r="G15" s="77"/>
      <c r="H15" s="77"/>
      <c r="I15" s="77"/>
      <c r="J15" s="77"/>
      <c r="K15" s="77"/>
      <c r="L15" s="77"/>
      <c r="M15" s="77"/>
      <c r="N15" s="55"/>
      <c r="O15" s="55"/>
      <c r="P15"/>
    </row>
    <row r="16" spans="1:16" s="4" customFormat="1" ht="42" customHeight="1" x14ac:dyDescent="0.25">
      <c r="A16" s="75" t="s">
        <v>30</v>
      </c>
      <c r="B16" s="76"/>
      <c r="C16" s="48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/>
      <c r="O16"/>
      <c r="P16"/>
    </row>
    <row r="17" spans="1:16" s="4" customFormat="1" ht="25.5" customHeight="1" x14ac:dyDescent="0.25">
      <c r="A17" s="80" t="s">
        <v>18</v>
      </c>
      <c r="B17" s="81"/>
      <c r="C17" s="48"/>
      <c r="D17" s="48"/>
      <c r="E17" s="5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24.75" customHeight="1" x14ac:dyDescent="0.25">
      <c r="A18" s="51" t="s">
        <v>19</v>
      </c>
      <c r="B18" s="52">
        <v>4.7</v>
      </c>
      <c r="C18" s="49"/>
      <c r="D18" s="49"/>
      <c r="E18" s="50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24.75" customHeight="1" x14ac:dyDescent="0.25">
      <c r="A19" s="51" t="s">
        <v>20</v>
      </c>
      <c r="B19" s="53">
        <v>4.2</v>
      </c>
      <c r="C19" s="49"/>
      <c r="D19" s="49"/>
      <c r="E19" s="50"/>
      <c r="F19"/>
      <c r="G19"/>
      <c r="H19"/>
      <c r="I19"/>
      <c r="J19"/>
      <c r="K19"/>
      <c r="L19"/>
      <c r="M19"/>
      <c r="N19"/>
      <c r="O19"/>
      <c r="P19"/>
    </row>
    <row r="20" spans="1:16" s="4" customFormat="1" ht="24.75" customHeight="1" x14ac:dyDescent="0.25">
      <c r="A20" s="51" t="s">
        <v>21</v>
      </c>
      <c r="B20" s="53">
        <v>3.7</v>
      </c>
      <c r="C20" s="49"/>
      <c r="D20" s="49"/>
      <c r="E20" s="50"/>
      <c r="F20"/>
      <c r="G20"/>
      <c r="H20"/>
      <c r="I20"/>
      <c r="J20"/>
      <c r="K20"/>
      <c r="L20"/>
      <c r="M20"/>
      <c r="N20"/>
      <c r="O20"/>
      <c r="P20"/>
    </row>
    <row r="21" spans="1:16" s="4" customFormat="1" ht="24.75" customHeight="1" thickBot="1" x14ac:dyDescent="0.3">
      <c r="A21" s="51" t="s">
        <v>22</v>
      </c>
      <c r="B21" s="54">
        <v>3.2</v>
      </c>
      <c r="C21" s="49"/>
      <c r="D21" s="49"/>
      <c r="E21" s="50"/>
      <c r="F21"/>
      <c r="G21"/>
      <c r="H21"/>
      <c r="I21"/>
      <c r="J21"/>
      <c r="K21"/>
      <c r="L21"/>
      <c r="M21"/>
      <c r="N21"/>
      <c r="O21"/>
      <c r="P21"/>
    </row>
    <row r="22" spans="1:16" s="4" customFormat="1" ht="93" customHeight="1" thickBot="1" x14ac:dyDescent="0.3">
      <c r="A22" s="71" t="s">
        <v>29</v>
      </c>
      <c r="B22" s="72"/>
      <c r="E22" s="6"/>
      <c r="F22"/>
      <c r="H22"/>
      <c r="I22"/>
      <c r="J22"/>
      <c r="K22"/>
      <c r="L22"/>
      <c r="M22"/>
      <c r="N22"/>
      <c r="O22"/>
      <c r="P22"/>
    </row>
    <row r="23" spans="1:16" s="4" customFormat="1" ht="57" customHeight="1" x14ac:dyDescent="0.25">
      <c r="E23" s="5"/>
      <c r="F23" s="6"/>
      <c r="G23" s="5"/>
      <c r="H23" s="7"/>
      <c r="I23" s="7"/>
      <c r="J23" s="6"/>
      <c r="K23" s="7"/>
      <c r="L23" s="7"/>
      <c r="M23" s="7"/>
      <c r="N23" s="7"/>
      <c r="O23" s="7"/>
      <c r="P23" s="7"/>
    </row>
    <row r="24" spans="1:16" s="4" customFormat="1" x14ac:dyDescent="0.25">
      <c r="A24"/>
      <c r="B24"/>
      <c r="C24"/>
      <c r="D24"/>
      <c r="E24" s="5"/>
      <c r="F24" s="6"/>
      <c r="G24" s="5"/>
      <c r="H24" s="7"/>
      <c r="I24" s="7"/>
      <c r="J24" s="6"/>
      <c r="K24" s="7"/>
      <c r="L24" s="7"/>
      <c r="M24" s="7"/>
      <c r="N24" s="7"/>
      <c r="O24" s="7"/>
      <c r="P24" s="7"/>
    </row>
  </sheetData>
  <sheetProtection algorithmName="SHA-512" hashValue="HcT30zzONjIjUkhTZIvlLxPhlREEB8YeruriSCbZSTs1Ta7sFEYijGBtbYN+FyAGFfmsTnB9DoRDfSiSH5QPxw==" saltValue="HUWEK/DujfDHDoUJ7hGJ7g==" spinCount="100000" sheet="1" objects="1" scenarios="1"/>
  <protectedRanges>
    <protectedRange sqref="B2" name="Départ"/>
    <protectedRange algorithmName="SHA-512" hashValue="mXo8v20aPJE5YYKi8iDMQC8igzlMRJQWssxwD13B6lnzRZFd3wQe3Uduo0ItX83i6O1eq8PF6uwM7Jys7g+slQ==" saltValue="ePp4HZwElOXel2HyRO/WAA==" spinCount="100000" sqref="B18:B21" name="Vitesses de marche"/>
    <protectedRange algorithmName="SHA-512" hashValue="zX3gV2yfQyT57neAQD5NbjG7fsBZmJLhjGZDEsTuP3B05GDaw5yVtO7KUAMTztOSwAn46RT+eEgIddnOLRnX7g==" saltValue="t063N1BwQy3jwQY9Mr11FQ==" spinCount="100000" sqref="L4:L10" name="Temps de pause_1"/>
  </protectedRanges>
  <mergeCells count="7">
    <mergeCell ref="K1:P2"/>
    <mergeCell ref="A22:B22"/>
    <mergeCell ref="A14:B14"/>
    <mergeCell ref="A16:B16"/>
    <mergeCell ref="D15:M15"/>
    <mergeCell ref="A15:B15"/>
    <mergeCell ref="A17:B17"/>
  </mergeCells>
  <phoneticPr fontId="0" type="noConversion"/>
  <conditionalFormatting sqref="G12:G13">
    <cfRule type="expression" dxfId="5" priority="2">
      <formula>IF($G$13&gt;1.25055,TRUE)</formula>
    </cfRule>
  </conditionalFormatting>
  <conditionalFormatting sqref="L12">
    <cfRule type="expression" dxfId="4" priority="1">
      <formula>IF($G$13&gt;1.25055,TRUE)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4"/>
  <sheetViews>
    <sheetView zoomScale="60" zoomScaleNormal="60" workbookViewId="0">
      <selection activeCell="D6" sqref="D6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6640625" style="3" bestFit="1" customWidth="1"/>
    <col min="9" max="9" width="17.5546875" style="3" customWidth="1"/>
    <col min="10" max="10" width="14" style="1" customWidth="1"/>
    <col min="11" max="16" width="14" style="3" customWidth="1"/>
  </cols>
  <sheetData>
    <row r="1" spans="1:16" s="4" customFormat="1" ht="85.2" customHeight="1" thickBot="1" x14ac:dyDescent="0.3">
      <c r="A1" s="63" t="s">
        <v>39</v>
      </c>
      <c r="B1" s="63"/>
      <c r="C1" s="63"/>
      <c r="D1" s="64"/>
      <c r="E1" s="64"/>
      <c r="F1" s="6"/>
      <c r="G1" s="5"/>
      <c r="H1" s="7"/>
      <c r="I1" s="7"/>
      <c r="J1" s="6"/>
      <c r="K1" s="69"/>
      <c r="L1" s="69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5">
        <v>0.29166666666666669</v>
      </c>
      <c r="C2" s="12">
        <v>42161</v>
      </c>
      <c r="D2" s="39"/>
      <c r="E2" s="38"/>
      <c r="G2" s="13"/>
      <c r="I2" s="8"/>
      <c r="K2" s="70"/>
      <c r="L2" s="70"/>
      <c r="M2" s="70"/>
      <c r="N2" s="70"/>
      <c r="O2" s="70"/>
      <c r="P2" s="70"/>
    </row>
    <row r="3" spans="1:16" s="14" customFormat="1" ht="54.75" customHeight="1" thickBot="1" x14ac:dyDescent="0.3">
      <c r="A3" s="40" t="s">
        <v>1</v>
      </c>
      <c r="B3" s="41" t="s">
        <v>2</v>
      </c>
      <c r="C3" s="42" t="s">
        <v>3</v>
      </c>
      <c r="D3" s="42" t="s">
        <v>4</v>
      </c>
      <c r="E3" s="42" t="s">
        <v>5</v>
      </c>
      <c r="F3" s="41" t="s">
        <v>6</v>
      </c>
      <c r="G3" s="43" t="s">
        <v>7</v>
      </c>
      <c r="H3" s="43" t="s">
        <v>25</v>
      </c>
      <c r="I3" s="42" t="s">
        <v>8</v>
      </c>
      <c r="J3" s="43" t="s">
        <v>9</v>
      </c>
      <c r="K3" s="43" t="s">
        <v>10</v>
      </c>
      <c r="L3" s="43" t="s">
        <v>11</v>
      </c>
      <c r="M3" s="43" t="s">
        <v>12</v>
      </c>
      <c r="N3" s="56" t="s">
        <v>23</v>
      </c>
      <c r="O3" s="56" t="s">
        <v>13</v>
      </c>
      <c r="P3" s="43" t="s">
        <v>14</v>
      </c>
    </row>
    <row r="4" spans="1:16" s="22" customFormat="1" ht="25.5" customHeight="1" thickBot="1" x14ac:dyDescent="0.3">
      <c r="A4" s="15" t="s">
        <v>27</v>
      </c>
      <c r="B4" s="16">
        <v>3</v>
      </c>
      <c r="C4" s="16">
        <v>222</v>
      </c>
      <c r="D4" s="16">
        <v>132</v>
      </c>
      <c r="E4" s="17">
        <v>9.83</v>
      </c>
      <c r="F4" s="44" cm="1">
        <f t="array" ref="F4">INDEX($B$18:$B$21,B4)</f>
        <v>4.5999999999999996</v>
      </c>
      <c r="G4" s="18">
        <f t="shared" ref="G4:G8" si="0">+E4/F4/24</f>
        <v>8.9039855072463772E-2</v>
      </c>
      <c r="H4" s="15" t="s">
        <v>32</v>
      </c>
      <c r="I4" s="17">
        <f>E4</f>
        <v>9.83</v>
      </c>
      <c r="J4" s="19">
        <f t="shared" ref="J4:J10" si="1">+$E$2+K4</f>
        <v>0.38070652173913044</v>
      </c>
      <c r="K4" s="20">
        <f>+B2+G4</f>
        <v>0.38070652173913044</v>
      </c>
      <c r="L4" s="9">
        <v>6.9444444444444441E-3</v>
      </c>
      <c r="M4" s="20">
        <f t="shared" ref="M4:M7" si="2">+K4+L4</f>
        <v>0.38765096618357486</v>
      </c>
      <c r="N4" s="59">
        <v>0.33333333333333331</v>
      </c>
      <c r="O4" s="57">
        <v>0.50694444444444442</v>
      </c>
      <c r="P4" s="21">
        <f>+G4+L4</f>
        <v>9.598429951690822E-2</v>
      </c>
    </row>
    <row r="5" spans="1:16" s="22" customFormat="1" ht="25.5" customHeight="1" thickBot="1" x14ac:dyDescent="0.3">
      <c r="A5" s="15" t="s">
        <v>32</v>
      </c>
      <c r="B5" s="23">
        <v>2</v>
      </c>
      <c r="C5" s="23">
        <v>151</v>
      </c>
      <c r="D5" s="23">
        <v>176</v>
      </c>
      <c r="E5" s="24">
        <v>14.99</v>
      </c>
      <c r="F5" s="44" cm="1">
        <f t="array" ref="F5">INDEX($B$18:$B$21,B5)</f>
        <v>5.2</v>
      </c>
      <c r="G5" s="25">
        <f t="shared" si="0"/>
        <v>0.12011217948717949</v>
      </c>
      <c r="H5" s="10" t="s">
        <v>33</v>
      </c>
      <c r="I5" s="24">
        <f t="shared" ref="I5:I10" si="3">I4+E5</f>
        <v>24.82</v>
      </c>
      <c r="J5" s="26">
        <f t="shared" si="1"/>
        <v>0.50776314567075431</v>
      </c>
      <c r="K5" s="27">
        <f t="shared" ref="K5:K8" si="4">+M4+G5</f>
        <v>0.50776314567075431</v>
      </c>
      <c r="L5" s="9">
        <v>1.3888888888888888E-2</v>
      </c>
      <c r="M5" s="27">
        <f t="shared" si="2"/>
        <v>0.52165203455964315</v>
      </c>
      <c r="N5" s="59">
        <v>0.42013888888888884</v>
      </c>
      <c r="O5" s="57">
        <v>0.67013888888888884</v>
      </c>
      <c r="P5" s="28">
        <f t="shared" ref="P5:P10" si="5">+P4+G5+L5</f>
        <v>0.22998536789297661</v>
      </c>
    </row>
    <row r="6" spans="1:16" s="22" customFormat="1" ht="25.5" customHeight="1" thickBot="1" x14ac:dyDescent="0.3">
      <c r="A6" s="10" t="s">
        <v>33</v>
      </c>
      <c r="B6" s="23">
        <v>3</v>
      </c>
      <c r="C6" s="23">
        <v>138</v>
      </c>
      <c r="D6" s="23">
        <v>106</v>
      </c>
      <c r="E6" s="24">
        <v>9.1300000000000026</v>
      </c>
      <c r="F6" s="44" cm="1">
        <f t="array" ref="F6">INDEX($B$18:$B$21,B6)</f>
        <v>4.5999999999999996</v>
      </c>
      <c r="G6" s="25">
        <f t="shared" si="0"/>
        <v>8.2699275362318872E-2</v>
      </c>
      <c r="H6" s="10" t="s">
        <v>34</v>
      </c>
      <c r="I6" s="24">
        <v>33.9</v>
      </c>
      <c r="J6" s="26">
        <f t="shared" si="1"/>
        <v>0.60435130992196207</v>
      </c>
      <c r="K6" s="27">
        <f t="shared" si="4"/>
        <v>0.60435130992196207</v>
      </c>
      <c r="L6" s="9">
        <v>1.0416666666666666E-2</v>
      </c>
      <c r="M6" s="27">
        <f t="shared" si="2"/>
        <v>0.6147679765886287</v>
      </c>
      <c r="N6" s="59">
        <v>0.47569444444444442</v>
      </c>
      <c r="O6" s="57">
        <v>0.78472222222222221</v>
      </c>
      <c r="P6" s="28">
        <f t="shared" si="5"/>
        <v>0.32310130992196218</v>
      </c>
    </row>
    <row r="7" spans="1:16" s="22" customFormat="1" ht="25.5" customHeight="1" thickBot="1" x14ac:dyDescent="0.3">
      <c r="A7" s="10" t="s">
        <v>34</v>
      </c>
      <c r="B7" s="23">
        <v>3</v>
      </c>
      <c r="C7" s="23">
        <v>153</v>
      </c>
      <c r="D7" s="23">
        <v>131</v>
      </c>
      <c r="E7" s="24">
        <v>15.04</v>
      </c>
      <c r="F7" s="44" cm="1">
        <f t="array" ref="F7">INDEX($B$18:$B$21,B7)</f>
        <v>4.5999999999999996</v>
      </c>
      <c r="G7" s="25">
        <f t="shared" si="0"/>
        <v>0.13623188405797101</v>
      </c>
      <c r="H7" s="10" t="s">
        <v>35</v>
      </c>
      <c r="I7" s="24">
        <f t="shared" si="3"/>
        <v>48.94</v>
      </c>
      <c r="J7" s="26">
        <f t="shared" si="1"/>
        <v>0.75099986064659974</v>
      </c>
      <c r="K7" s="27">
        <f t="shared" si="4"/>
        <v>0.75099986064659974</v>
      </c>
      <c r="L7" s="9">
        <v>3.4722222222222224E-2</v>
      </c>
      <c r="M7" s="27">
        <f t="shared" si="2"/>
        <v>0.78572208286882195</v>
      </c>
      <c r="N7" s="59">
        <v>0.56944444444444442</v>
      </c>
      <c r="O7" s="57">
        <v>1.9930555555555556</v>
      </c>
      <c r="P7" s="28">
        <f t="shared" si="5"/>
        <v>0.49405541620215543</v>
      </c>
    </row>
    <row r="8" spans="1:16" s="22" customFormat="1" ht="25.5" customHeight="1" thickBot="1" x14ac:dyDescent="0.3">
      <c r="A8" s="10" t="s">
        <v>35</v>
      </c>
      <c r="B8" s="23">
        <v>3</v>
      </c>
      <c r="C8" s="23">
        <v>204</v>
      </c>
      <c r="D8" s="23">
        <v>217</v>
      </c>
      <c r="E8" s="24">
        <v>13.219999999999999</v>
      </c>
      <c r="F8" s="44" cm="1">
        <f t="array" ref="F8">INDEX($B$18:$B$21,B8)</f>
        <v>4.5999999999999996</v>
      </c>
      <c r="G8" s="25">
        <f t="shared" si="0"/>
        <v>0.11974637681159421</v>
      </c>
      <c r="H8" s="10" t="s">
        <v>36</v>
      </c>
      <c r="I8" s="24">
        <f>62.1</f>
        <v>62.1</v>
      </c>
      <c r="J8" s="26">
        <f t="shared" si="1"/>
        <v>0.90546845968041612</v>
      </c>
      <c r="K8" s="27">
        <f t="shared" si="4"/>
        <v>0.90546845968041612</v>
      </c>
      <c r="L8" s="9">
        <v>1.3888888888888888E-2</v>
      </c>
      <c r="M8" s="27">
        <f>+K8+L8</f>
        <v>0.91935734856930496</v>
      </c>
      <c r="N8" s="59">
        <v>0.65277777777777779</v>
      </c>
      <c r="O8" s="57">
        <v>1.1597222222222221</v>
      </c>
      <c r="P8" s="28">
        <f t="shared" si="5"/>
        <v>0.62769068190263844</v>
      </c>
    </row>
    <row r="9" spans="1:16" s="22" customFormat="1" ht="25.5" customHeight="1" thickBot="1" x14ac:dyDescent="0.3">
      <c r="A9" s="10" t="s">
        <v>36</v>
      </c>
      <c r="B9" s="23">
        <v>3</v>
      </c>
      <c r="C9" s="23">
        <v>71</v>
      </c>
      <c r="D9" s="23">
        <v>170</v>
      </c>
      <c r="E9" s="24">
        <v>14.119999999999997</v>
      </c>
      <c r="F9" s="44" cm="1">
        <f t="array" ref="F9">INDEX($B$18:$B$21,B9)</f>
        <v>4.5999999999999996</v>
      </c>
      <c r="G9" s="25">
        <f>+E9/F9/24</f>
        <v>0.12789855072463766</v>
      </c>
      <c r="H9" s="10" t="s">
        <v>37</v>
      </c>
      <c r="I9" s="24">
        <f t="shared" si="3"/>
        <v>76.22</v>
      </c>
      <c r="J9" s="26">
        <f t="shared" si="1"/>
        <v>1.0472558992939427</v>
      </c>
      <c r="K9" s="27">
        <f>+M8+G9</f>
        <v>1.0472558992939427</v>
      </c>
      <c r="L9" s="9">
        <v>1.3888888888888888E-2</v>
      </c>
      <c r="M9" s="27">
        <f t="shared" ref="M9:M10" si="6">+K9+L9</f>
        <v>1.0611447881828315</v>
      </c>
      <c r="N9" s="59">
        <v>0.74652777777777779</v>
      </c>
      <c r="O9" s="57">
        <v>1.3333333333333333</v>
      </c>
      <c r="P9" s="28">
        <f t="shared" si="5"/>
        <v>0.7694781215161649</v>
      </c>
    </row>
    <row r="10" spans="1:16" s="22" customFormat="1" ht="25.5" customHeight="1" thickBot="1" x14ac:dyDescent="0.3">
      <c r="A10" s="10" t="s">
        <v>37</v>
      </c>
      <c r="B10" s="23">
        <v>2</v>
      </c>
      <c r="C10" s="23">
        <v>288</v>
      </c>
      <c r="D10" s="23">
        <v>209</v>
      </c>
      <c r="E10" s="24">
        <v>13.7</v>
      </c>
      <c r="F10" s="44" cm="1">
        <f t="array" ref="F10">INDEX($B$18:$B$21,B10)</f>
        <v>5.2</v>
      </c>
      <c r="G10" s="25">
        <f t="shared" ref="G10" si="7">+E10/F10/24</f>
        <v>0.10977564102564102</v>
      </c>
      <c r="H10" s="10" t="s">
        <v>38</v>
      </c>
      <c r="I10" s="24">
        <f t="shared" si="3"/>
        <v>89.92</v>
      </c>
      <c r="J10" s="26">
        <f t="shared" si="1"/>
        <v>1.1709204292084725</v>
      </c>
      <c r="K10" s="27">
        <f t="shared" ref="K10" si="8">+M9+G10</f>
        <v>1.1709204292084725</v>
      </c>
      <c r="L10" s="9">
        <v>2.0833333333333332E-2</v>
      </c>
      <c r="M10" s="27">
        <f t="shared" si="6"/>
        <v>1.1917537625418058</v>
      </c>
      <c r="N10" s="59">
        <v>0.82986111111111116</v>
      </c>
      <c r="O10" s="59">
        <v>1.4965277777777777</v>
      </c>
      <c r="P10" s="28">
        <f t="shared" si="5"/>
        <v>0.90008709587513935</v>
      </c>
    </row>
    <row r="11" spans="1:16" s="22" customFormat="1" ht="25.5" customHeight="1" thickBot="1" x14ac:dyDescent="0.3">
      <c r="A11" s="10" t="s">
        <v>38</v>
      </c>
      <c r="B11" s="23">
        <v>4</v>
      </c>
      <c r="C11" s="23">
        <v>110</v>
      </c>
      <c r="D11" s="23">
        <v>205</v>
      </c>
      <c r="E11" s="24">
        <v>10.099999999999994</v>
      </c>
      <c r="F11" s="44" cm="1">
        <f t="array" ref="F11">INDEX($B$18:$B$21,B11)</f>
        <v>4.2</v>
      </c>
      <c r="G11" s="25">
        <f>+E11/F11/24</f>
        <v>0.10019841269841263</v>
      </c>
      <c r="H11" s="15" t="s">
        <v>28</v>
      </c>
      <c r="I11" s="58">
        <f>I10+E11</f>
        <v>100.02</v>
      </c>
      <c r="J11" s="29">
        <f t="shared" ref="J11" si="9">+$E$2+K11</f>
        <v>1.2919521752402183</v>
      </c>
      <c r="K11" s="11">
        <f>M10+G11</f>
        <v>1.2919521752402183</v>
      </c>
      <c r="L11" s="60"/>
      <c r="M11" s="57"/>
      <c r="N11" s="59">
        <v>0.90625</v>
      </c>
      <c r="O11" s="59">
        <v>1.625</v>
      </c>
      <c r="P11" s="28">
        <f>+P10+G11+L11</f>
        <v>1.000285508573552</v>
      </c>
    </row>
    <row r="12" spans="1:16" s="22" customFormat="1" ht="35.4" customHeight="1" thickTop="1" thickBot="1" x14ac:dyDescent="0.3">
      <c r="A12" s="30"/>
      <c r="B12" s="31"/>
      <c r="C12" s="31"/>
      <c r="D12" s="31"/>
      <c r="E12" s="32"/>
      <c r="F12" s="33" t="s">
        <v>15</v>
      </c>
      <c r="G12" s="45">
        <f>SUM(G4:G11)</f>
        <v>0.88570217524021866</v>
      </c>
      <c r="H12" s="35"/>
      <c r="I12" s="32"/>
      <c r="J12" s="36"/>
      <c r="K12" s="35" t="s">
        <v>16</v>
      </c>
      <c r="L12" s="34">
        <f>SUM(L4:L11)</f>
        <v>0.11458333333333333</v>
      </c>
      <c r="M12" s="36"/>
      <c r="N12" s="36"/>
      <c r="O12" s="37"/>
      <c r="P12" s="37"/>
    </row>
    <row r="13" spans="1:16" s="22" customFormat="1" ht="32.25" customHeight="1" thickTop="1" thickBot="1" x14ac:dyDescent="0.3">
      <c r="B13" s="31"/>
      <c r="C13" s="31"/>
      <c r="D13" s="31"/>
      <c r="E13" s="32"/>
      <c r="F13" s="33" t="s">
        <v>17</v>
      </c>
      <c r="G13" s="46">
        <f>+G12+L12</f>
        <v>1.000285508573552</v>
      </c>
      <c r="H13" s="36"/>
      <c r="I13" s="32"/>
      <c r="J13" s="36"/>
      <c r="K13" s="36"/>
      <c r="L13" s="36"/>
      <c r="M13" s="36"/>
      <c r="N13" s="36"/>
      <c r="O13" s="36"/>
    </row>
    <row r="14" spans="1:16" s="4" customFormat="1" ht="45.75" customHeight="1" thickTop="1" thickBot="1" x14ac:dyDescent="0.3">
      <c r="A14" s="73" t="s">
        <v>24</v>
      </c>
      <c r="B14" s="82"/>
      <c r="C14" s="47"/>
      <c r="D14" s="47"/>
      <c r="F14"/>
      <c r="G14"/>
      <c r="H14"/>
      <c r="I14"/>
      <c r="J14"/>
      <c r="K14"/>
      <c r="L14"/>
      <c r="M14"/>
      <c r="N14"/>
      <c r="O14"/>
      <c r="P14"/>
    </row>
    <row r="15" spans="1:16" s="4" customFormat="1" ht="81.599999999999994" customHeight="1" x14ac:dyDescent="0.25">
      <c r="A15" s="78" t="s">
        <v>31</v>
      </c>
      <c r="B15" s="79"/>
      <c r="D15" s="77" t="s">
        <v>26</v>
      </c>
      <c r="E15" s="77"/>
      <c r="F15" s="77"/>
      <c r="G15" s="77"/>
      <c r="H15" s="77"/>
      <c r="I15" s="77"/>
      <c r="J15" s="77"/>
      <c r="K15" s="77"/>
      <c r="L15" s="77"/>
      <c r="M15" s="77"/>
      <c r="N15" s="55"/>
      <c r="O15" s="55"/>
      <c r="P15"/>
    </row>
    <row r="16" spans="1:16" s="4" customFormat="1" ht="42.6" customHeight="1" x14ac:dyDescent="0.25">
      <c r="A16" s="75" t="s">
        <v>30</v>
      </c>
      <c r="B16" s="76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55"/>
      <c r="O16" s="55"/>
      <c r="P16"/>
    </row>
    <row r="17" spans="1:16" s="4" customFormat="1" ht="25.5" customHeight="1" x14ac:dyDescent="0.25">
      <c r="A17" s="80" t="s">
        <v>18</v>
      </c>
      <c r="B17" s="81"/>
      <c r="C17" s="48"/>
      <c r="D17" s="48"/>
      <c r="E17" s="5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24.75" customHeight="1" x14ac:dyDescent="0.25">
      <c r="A18" s="51" t="s">
        <v>19</v>
      </c>
      <c r="B18" s="52">
        <v>5.6</v>
      </c>
      <c r="C18" s="49"/>
      <c r="D18" s="49"/>
      <c r="E18" s="50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24.75" customHeight="1" x14ac:dyDescent="0.25">
      <c r="A19" s="51" t="s">
        <v>20</v>
      </c>
      <c r="B19" s="53">
        <v>5.2</v>
      </c>
      <c r="C19" s="49"/>
      <c r="D19" s="49"/>
      <c r="E19" s="50"/>
      <c r="F19"/>
      <c r="G19"/>
      <c r="H19"/>
      <c r="I19"/>
      <c r="J19"/>
      <c r="K19"/>
      <c r="L19"/>
      <c r="M19"/>
      <c r="N19"/>
      <c r="O19"/>
      <c r="P19"/>
    </row>
    <row r="20" spans="1:16" s="4" customFormat="1" ht="24.75" customHeight="1" x14ac:dyDescent="0.25">
      <c r="A20" s="51" t="s">
        <v>21</v>
      </c>
      <c r="B20" s="53">
        <v>4.5999999999999996</v>
      </c>
      <c r="C20" s="49"/>
      <c r="D20" s="49"/>
      <c r="E20" s="50"/>
      <c r="F20"/>
      <c r="G20"/>
      <c r="H20"/>
      <c r="I20"/>
      <c r="J20"/>
      <c r="K20"/>
      <c r="L20"/>
      <c r="M20"/>
      <c r="N20"/>
      <c r="O20"/>
      <c r="P20"/>
    </row>
    <row r="21" spans="1:16" s="4" customFormat="1" ht="24.75" customHeight="1" thickBot="1" x14ac:dyDescent="0.3">
      <c r="A21" s="51" t="s">
        <v>22</v>
      </c>
      <c r="B21" s="54">
        <v>4.2</v>
      </c>
      <c r="C21" s="49"/>
      <c r="D21" s="49"/>
      <c r="E21" s="50"/>
      <c r="F21"/>
      <c r="G21"/>
      <c r="H21"/>
      <c r="I21"/>
      <c r="J21"/>
      <c r="K21"/>
      <c r="L21"/>
      <c r="M21"/>
      <c r="N21"/>
      <c r="O21"/>
      <c r="P21"/>
    </row>
    <row r="22" spans="1:16" s="4" customFormat="1" ht="93" customHeight="1" thickBot="1" x14ac:dyDescent="0.3">
      <c r="A22" s="71" t="s">
        <v>29</v>
      </c>
      <c r="B22" s="72"/>
      <c r="E22" s="6"/>
      <c r="F22"/>
      <c r="G22"/>
      <c r="H22"/>
      <c r="I22"/>
      <c r="J22"/>
      <c r="K22"/>
      <c r="L22"/>
      <c r="M22"/>
      <c r="N22"/>
      <c r="O22"/>
      <c r="P22"/>
    </row>
    <row r="23" spans="1:16" s="4" customFormat="1" ht="57" customHeight="1" x14ac:dyDescent="0.25">
      <c r="E23" s="5"/>
      <c r="F23" s="6"/>
      <c r="G23" s="5"/>
      <c r="H23" s="7"/>
      <c r="I23" s="7"/>
      <c r="J23" s="6"/>
      <c r="K23" s="7"/>
      <c r="L23" s="7"/>
      <c r="M23" s="7"/>
      <c r="N23" s="7"/>
      <c r="O23" s="7"/>
      <c r="P23" s="7"/>
    </row>
    <row r="24" spans="1:16" s="4" customFormat="1" x14ac:dyDescent="0.25">
      <c r="A24"/>
      <c r="B24"/>
      <c r="C24"/>
      <c r="D24"/>
      <c r="E24" s="5"/>
      <c r="F24" s="6"/>
      <c r="G24" s="5"/>
      <c r="H24" s="7"/>
      <c r="I24" s="7"/>
      <c r="J24" s="6"/>
      <c r="K24" s="7"/>
      <c r="L24" s="7"/>
      <c r="M24" s="7"/>
      <c r="N24" s="7"/>
      <c r="O24" s="7"/>
      <c r="P24" s="7"/>
    </row>
  </sheetData>
  <sheetProtection algorithmName="SHA-512" hashValue="tgWNAxo8ljLR1GG9GS7/dFCillmWItDmpjIf87e72PcHSzRirXRzA6NAYGYUNZcp/Wgp9M754V70Yi6FHMZGCw==" saltValue="dnariiaP+R4kpT9uIAIGgw==" spinCount="100000" sheet="1" objects="1" scenarios="1"/>
  <protectedRanges>
    <protectedRange sqref="B2" name="Départ"/>
    <protectedRange sqref="L4:L10" name="Temps de pause"/>
    <protectedRange sqref="B18:B21" name="Vitesses de marche"/>
  </protectedRanges>
  <mergeCells count="7">
    <mergeCell ref="A16:B16"/>
    <mergeCell ref="A17:B17"/>
    <mergeCell ref="A22:B22"/>
    <mergeCell ref="K1:P2"/>
    <mergeCell ref="A14:B14"/>
    <mergeCell ref="D15:M15"/>
    <mergeCell ref="A15:B15"/>
  </mergeCells>
  <conditionalFormatting sqref="G12:G13">
    <cfRule type="expression" dxfId="3" priority="2">
      <formula>IF($G$13&gt;1.25055,TRUE)</formula>
    </cfRule>
  </conditionalFormatting>
  <conditionalFormatting sqref="L12">
    <cfRule type="expression" dxfId="2" priority="1">
      <formula>IF($G$13&gt;1.25055,TRUE)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4"/>
  <sheetViews>
    <sheetView zoomScale="60" zoomScaleNormal="60" workbookViewId="0">
      <selection activeCell="F17" sqref="F17"/>
    </sheetView>
  </sheetViews>
  <sheetFormatPr baseColWidth="10" defaultColWidth="9.109375" defaultRowHeight="13.2" x14ac:dyDescent="0.25"/>
  <cols>
    <col min="1" max="1" width="65.44140625" bestFit="1" customWidth="1"/>
    <col min="2" max="2" width="16.33203125" customWidth="1"/>
    <col min="3" max="4" width="13.44140625" customWidth="1"/>
    <col min="5" max="5" width="14.6640625" style="2" customWidth="1"/>
    <col min="6" max="6" width="14.6640625" style="1" customWidth="1"/>
    <col min="7" max="7" width="15.5546875" style="2" customWidth="1"/>
    <col min="8" max="8" width="64.6640625" style="3" bestFit="1" customWidth="1"/>
    <col min="9" max="9" width="17.5546875" style="3" customWidth="1"/>
    <col min="10" max="10" width="14" style="1" customWidth="1"/>
    <col min="11" max="13" width="14" style="3" customWidth="1"/>
    <col min="14" max="14" width="15.109375" style="3" customWidth="1"/>
    <col min="15" max="15" width="17.109375" style="3" bestFit="1" customWidth="1"/>
    <col min="16" max="16" width="14" style="3" customWidth="1"/>
  </cols>
  <sheetData>
    <row r="1" spans="1:16" s="4" customFormat="1" ht="87" customHeight="1" thickBot="1" x14ac:dyDescent="0.3">
      <c r="A1" s="63" t="s">
        <v>40</v>
      </c>
      <c r="B1" s="63"/>
      <c r="C1" s="63"/>
      <c r="D1" s="64"/>
      <c r="E1" s="64"/>
      <c r="F1" s="6"/>
      <c r="G1" s="5"/>
      <c r="H1" s="7"/>
      <c r="I1" s="7"/>
      <c r="J1" s="6"/>
      <c r="K1" s="69"/>
      <c r="L1" s="69"/>
      <c r="M1" s="69"/>
      <c r="N1" s="69"/>
      <c r="O1" s="69"/>
      <c r="P1" s="69"/>
    </row>
    <row r="2" spans="1:16" ht="44.25" customHeight="1" thickBot="1" x14ac:dyDescent="0.3">
      <c r="A2" s="10" t="s">
        <v>0</v>
      </c>
      <c r="B2" s="65">
        <v>0.29166666666666669</v>
      </c>
      <c r="C2" s="12">
        <v>42161</v>
      </c>
      <c r="D2" s="39"/>
      <c r="E2" s="38"/>
      <c r="G2" s="13"/>
      <c r="I2" s="8"/>
      <c r="K2" s="70"/>
      <c r="L2" s="70"/>
      <c r="M2" s="70"/>
      <c r="N2" s="70"/>
      <c r="O2" s="70"/>
      <c r="P2" s="70"/>
    </row>
    <row r="3" spans="1:16" s="14" customFormat="1" ht="54.75" customHeight="1" thickBot="1" x14ac:dyDescent="0.3">
      <c r="A3" s="40" t="s">
        <v>1</v>
      </c>
      <c r="B3" s="41" t="s">
        <v>2</v>
      </c>
      <c r="C3" s="42" t="s">
        <v>3</v>
      </c>
      <c r="D3" s="42" t="s">
        <v>4</v>
      </c>
      <c r="E3" s="42" t="s">
        <v>5</v>
      </c>
      <c r="F3" s="41" t="s">
        <v>6</v>
      </c>
      <c r="G3" s="43" t="s">
        <v>7</v>
      </c>
      <c r="H3" s="43" t="s">
        <v>25</v>
      </c>
      <c r="I3" s="42" t="s">
        <v>8</v>
      </c>
      <c r="J3" s="43" t="s">
        <v>9</v>
      </c>
      <c r="K3" s="43" t="s">
        <v>10</v>
      </c>
      <c r="L3" s="43" t="s">
        <v>11</v>
      </c>
      <c r="M3" s="43" t="s">
        <v>12</v>
      </c>
      <c r="N3" s="56" t="s">
        <v>23</v>
      </c>
      <c r="O3" s="56" t="s">
        <v>13</v>
      </c>
      <c r="P3" s="43" t="s">
        <v>14</v>
      </c>
    </row>
    <row r="4" spans="1:16" s="22" customFormat="1" ht="25.5" customHeight="1" thickBot="1" x14ac:dyDescent="0.3">
      <c r="A4" s="15" t="s">
        <v>27</v>
      </c>
      <c r="B4" s="16">
        <v>3</v>
      </c>
      <c r="C4" s="16">
        <v>222</v>
      </c>
      <c r="D4" s="16">
        <v>132</v>
      </c>
      <c r="E4" s="17">
        <v>9.83</v>
      </c>
      <c r="F4" s="44" cm="1">
        <f t="array" ref="F4">INDEX($B$18:$B$21,B4)</f>
        <v>6.5</v>
      </c>
      <c r="G4" s="18">
        <f t="shared" ref="G4:G8" si="0">+E4/F4/24</f>
        <v>6.3012820512820519E-2</v>
      </c>
      <c r="H4" s="15" t="s">
        <v>32</v>
      </c>
      <c r="I4" s="17">
        <f>E4</f>
        <v>9.83</v>
      </c>
      <c r="J4" s="19">
        <f t="shared" ref="J4:J10" si="1">+$E$2+K4</f>
        <v>0.35467948717948722</v>
      </c>
      <c r="K4" s="20">
        <f>+B2+G4</f>
        <v>0.35467948717948722</v>
      </c>
      <c r="L4" s="9">
        <v>1.3888888888888889E-3</v>
      </c>
      <c r="M4" s="20">
        <f t="shared" ref="M4:M7" si="2">+K4+L4</f>
        <v>0.3560683760683761</v>
      </c>
      <c r="N4" s="59">
        <v>0.33333333333333331</v>
      </c>
      <c r="O4" s="57">
        <v>0.50694444444444442</v>
      </c>
      <c r="P4" s="21">
        <f>+G4+L4</f>
        <v>6.4401709401709403E-2</v>
      </c>
    </row>
    <row r="5" spans="1:16" s="22" customFormat="1" ht="25.5" customHeight="1" thickBot="1" x14ac:dyDescent="0.3">
      <c r="A5" s="15" t="s">
        <v>32</v>
      </c>
      <c r="B5" s="23">
        <v>2</v>
      </c>
      <c r="C5" s="23">
        <v>151</v>
      </c>
      <c r="D5" s="23">
        <v>176</v>
      </c>
      <c r="E5" s="24">
        <v>14.99</v>
      </c>
      <c r="F5" s="44" cm="1">
        <f t="array" ref="F5">INDEX($B$18:$B$21,B5)</f>
        <v>7</v>
      </c>
      <c r="G5" s="25">
        <f t="shared" si="0"/>
        <v>8.9226190476190473E-2</v>
      </c>
      <c r="H5" s="10" t="s">
        <v>33</v>
      </c>
      <c r="I5" s="24">
        <f t="shared" ref="I5:I10" si="3">I4+E5</f>
        <v>24.82</v>
      </c>
      <c r="J5" s="26">
        <f t="shared" si="1"/>
        <v>0.44529456654456656</v>
      </c>
      <c r="K5" s="27">
        <f t="shared" ref="K5:K8" si="4">+M4+G5</f>
        <v>0.44529456654456656</v>
      </c>
      <c r="L5" s="9">
        <v>3.472222222222222E-3</v>
      </c>
      <c r="M5" s="27">
        <f t="shared" si="2"/>
        <v>0.44876678876678877</v>
      </c>
      <c r="N5" s="59">
        <v>0.42013888888888884</v>
      </c>
      <c r="O5" s="57">
        <v>0.67013888888888884</v>
      </c>
      <c r="P5" s="28">
        <f t="shared" ref="P5:P10" si="5">+P4+G5+L5</f>
        <v>0.15710012210012209</v>
      </c>
    </row>
    <row r="6" spans="1:16" s="22" customFormat="1" ht="25.5" customHeight="1" thickBot="1" x14ac:dyDescent="0.3">
      <c r="A6" s="10" t="s">
        <v>33</v>
      </c>
      <c r="B6" s="23">
        <v>3</v>
      </c>
      <c r="C6" s="23">
        <v>138</v>
      </c>
      <c r="D6" s="23">
        <v>106</v>
      </c>
      <c r="E6" s="24">
        <v>9.1300000000000026</v>
      </c>
      <c r="F6" s="44" cm="1">
        <f t="array" ref="F6">INDEX($B$18:$B$21,B6)</f>
        <v>6.5</v>
      </c>
      <c r="G6" s="25">
        <f t="shared" si="0"/>
        <v>5.8525641025641041E-2</v>
      </c>
      <c r="H6" s="10" t="s">
        <v>34</v>
      </c>
      <c r="I6" s="24">
        <v>33.9</v>
      </c>
      <c r="J6" s="26">
        <f t="shared" si="1"/>
        <v>0.50729242979242983</v>
      </c>
      <c r="K6" s="27">
        <f t="shared" si="4"/>
        <v>0.50729242979242983</v>
      </c>
      <c r="L6" s="9">
        <v>6.9444444444444441E-3</v>
      </c>
      <c r="M6" s="27">
        <f t="shared" si="2"/>
        <v>0.51423687423687425</v>
      </c>
      <c r="N6" s="59">
        <v>0.47569444444444442</v>
      </c>
      <c r="O6" s="57">
        <v>0.78472222222222221</v>
      </c>
      <c r="P6" s="28">
        <f t="shared" si="5"/>
        <v>0.22257020757020757</v>
      </c>
    </row>
    <row r="7" spans="1:16" s="22" customFormat="1" ht="25.5" customHeight="1" thickBot="1" x14ac:dyDescent="0.3">
      <c r="A7" s="10" t="s">
        <v>34</v>
      </c>
      <c r="B7" s="23">
        <v>3</v>
      </c>
      <c r="C7" s="23">
        <v>153</v>
      </c>
      <c r="D7" s="23">
        <v>131</v>
      </c>
      <c r="E7" s="24">
        <v>15.04</v>
      </c>
      <c r="F7" s="44" cm="1">
        <f t="array" ref="F7">INDEX($B$18:$B$21,B7)</f>
        <v>6.5</v>
      </c>
      <c r="G7" s="25">
        <f t="shared" si="0"/>
        <v>9.6410256410256412E-2</v>
      </c>
      <c r="H7" s="10" t="s">
        <v>35</v>
      </c>
      <c r="I7" s="24">
        <f t="shared" si="3"/>
        <v>48.94</v>
      </c>
      <c r="J7" s="26">
        <f t="shared" si="1"/>
        <v>0.61064713064713061</v>
      </c>
      <c r="K7" s="27">
        <f t="shared" si="4"/>
        <v>0.61064713064713061</v>
      </c>
      <c r="L7" s="9">
        <v>6.9444444444444441E-3</v>
      </c>
      <c r="M7" s="27">
        <f t="shared" si="2"/>
        <v>0.61759157509157503</v>
      </c>
      <c r="N7" s="59">
        <v>0.56944444444444442</v>
      </c>
      <c r="O7" s="57">
        <v>1.9930555555555556</v>
      </c>
      <c r="P7" s="28">
        <f t="shared" si="5"/>
        <v>0.3259249084249084</v>
      </c>
    </row>
    <row r="8" spans="1:16" s="22" customFormat="1" ht="25.5" customHeight="1" thickBot="1" x14ac:dyDescent="0.3">
      <c r="A8" s="10" t="s">
        <v>35</v>
      </c>
      <c r="B8" s="23">
        <v>3</v>
      </c>
      <c r="C8" s="23">
        <v>204</v>
      </c>
      <c r="D8" s="23">
        <v>217</v>
      </c>
      <c r="E8" s="24">
        <v>13.219999999999999</v>
      </c>
      <c r="F8" s="44" cm="1">
        <f t="array" ref="F8">INDEX($B$18:$B$21,B8)</f>
        <v>6.5</v>
      </c>
      <c r="G8" s="25">
        <f t="shared" si="0"/>
        <v>8.474358974358974E-2</v>
      </c>
      <c r="H8" s="10" t="s">
        <v>36</v>
      </c>
      <c r="I8" s="24">
        <f>62.1</f>
        <v>62.1</v>
      </c>
      <c r="J8" s="26">
        <f t="shared" si="1"/>
        <v>0.70233516483516478</v>
      </c>
      <c r="K8" s="27">
        <f t="shared" si="4"/>
        <v>0.70233516483516478</v>
      </c>
      <c r="L8" s="9">
        <v>6.9444444444444441E-3</v>
      </c>
      <c r="M8" s="27">
        <f>+K8+L8</f>
        <v>0.7092796092796092</v>
      </c>
      <c r="N8" s="59">
        <v>0.65277777777777779</v>
      </c>
      <c r="O8" s="57">
        <v>1.1597222222222221</v>
      </c>
      <c r="P8" s="28">
        <f t="shared" si="5"/>
        <v>0.41761294261294257</v>
      </c>
    </row>
    <row r="9" spans="1:16" s="22" customFormat="1" ht="25.5" customHeight="1" thickBot="1" x14ac:dyDescent="0.3">
      <c r="A9" s="10" t="s">
        <v>36</v>
      </c>
      <c r="B9" s="23">
        <v>3</v>
      </c>
      <c r="C9" s="23">
        <v>71</v>
      </c>
      <c r="D9" s="23">
        <v>170</v>
      </c>
      <c r="E9" s="24">
        <v>14.119999999999997</v>
      </c>
      <c r="F9" s="44" cm="1">
        <f t="array" ref="F9">INDEX($B$18:$B$21,B9)</f>
        <v>6.5</v>
      </c>
      <c r="G9" s="25">
        <f>+E9/F9/24</f>
        <v>9.0512820512820502E-2</v>
      </c>
      <c r="H9" s="10" t="s">
        <v>37</v>
      </c>
      <c r="I9" s="24">
        <f t="shared" si="3"/>
        <v>76.22</v>
      </c>
      <c r="J9" s="26">
        <f t="shared" si="1"/>
        <v>0.7997924297924297</v>
      </c>
      <c r="K9" s="27">
        <f>+M8+G9</f>
        <v>0.7997924297924297</v>
      </c>
      <c r="L9" s="9">
        <v>3.472222222222222E-3</v>
      </c>
      <c r="M9" s="27">
        <f t="shared" ref="M9:M10" si="6">+K9+L9</f>
        <v>0.80326465201465191</v>
      </c>
      <c r="N9" s="59">
        <v>0.74652777777777779</v>
      </c>
      <c r="O9" s="57">
        <v>1.3333333333333333</v>
      </c>
      <c r="P9" s="28">
        <f t="shared" si="5"/>
        <v>0.51159798534798528</v>
      </c>
    </row>
    <row r="10" spans="1:16" s="22" customFormat="1" ht="25.5" customHeight="1" thickBot="1" x14ac:dyDescent="0.3">
      <c r="A10" s="10" t="s">
        <v>37</v>
      </c>
      <c r="B10" s="23">
        <v>2</v>
      </c>
      <c r="C10" s="23">
        <v>288</v>
      </c>
      <c r="D10" s="23">
        <v>209</v>
      </c>
      <c r="E10" s="24">
        <v>13.7</v>
      </c>
      <c r="F10" s="44" cm="1">
        <f t="array" ref="F10">INDEX($B$18:$B$21,B10)</f>
        <v>7</v>
      </c>
      <c r="G10" s="25">
        <f t="shared" ref="G10" si="7">+E10/F10/24</f>
        <v>8.1547619047619049E-2</v>
      </c>
      <c r="H10" s="10" t="s">
        <v>38</v>
      </c>
      <c r="I10" s="24">
        <f t="shared" si="3"/>
        <v>89.92</v>
      </c>
      <c r="J10" s="26">
        <f t="shared" si="1"/>
        <v>0.88481227106227101</v>
      </c>
      <c r="K10" s="27">
        <f t="shared" ref="K10" si="8">+M9+G10</f>
        <v>0.88481227106227101</v>
      </c>
      <c r="L10" s="9">
        <v>3.472222222222222E-3</v>
      </c>
      <c r="M10" s="27">
        <f t="shared" si="6"/>
        <v>0.88828449328449322</v>
      </c>
      <c r="N10" s="59">
        <v>0.82986111111111116</v>
      </c>
      <c r="O10" s="59">
        <v>1.4965277777777777</v>
      </c>
      <c r="P10" s="28">
        <f t="shared" si="5"/>
        <v>0.59661782661782659</v>
      </c>
    </row>
    <row r="11" spans="1:16" s="22" customFormat="1" ht="25.5" customHeight="1" thickBot="1" x14ac:dyDescent="0.3">
      <c r="A11" s="10" t="s">
        <v>38</v>
      </c>
      <c r="B11" s="23">
        <v>4</v>
      </c>
      <c r="C11" s="23">
        <v>110</v>
      </c>
      <c r="D11" s="23">
        <v>205</v>
      </c>
      <c r="E11" s="24">
        <v>10.099999999999994</v>
      </c>
      <c r="F11" s="44" cm="1">
        <f t="array" ref="F11">INDEX($B$18:$B$21,B11)</f>
        <v>6</v>
      </c>
      <c r="G11" s="25">
        <f>+E11/F11/24</f>
        <v>7.0138888888888848E-2</v>
      </c>
      <c r="H11" s="15" t="s">
        <v>28</v>
      </c>
      <c r="I11" s="58">
        <f>I10+E11</f>
        <v>100.02</v>
      </c>
      <c r="J11" s="29">
        <f t="shared" ref="J11" si="9">+$E$2+K11</f>
        <v>0.95842338217338208</v>
      </c>
      <c r="K11" s="11">
        <f>M10+G11</f>
        <v>0.95842338217338208</v>
      </c>
      <c r="L11" s="59"/>
      <c r="M11" s="59"/>
      <c r="N11" s="59">
        <v>0.90625</v>
      </c>
      <c r="O11" s="59">
        <v>1.625</v>
      </c>
      <c r="P11" s="28">
        <f>+P10+G11+L11</f>
        <v>0.66675671550671545</v>
      </c>
    </row>
    <row r="12" spans="1:16" s="22" customFormat="1" ht="35.4" customHeight="1" thickTop="1" thickBot="1" x14ac:dyDescent="0.3">
      <c r="A12" s="30"/>
      <c r="B12" s="31"/>
      <c r="C12" s="31"/>
      <c r="D12" s="31"/>
      <c r="E12" s="32"/>
      <c r="F12" s="33" t="s">
        <v>15</v>
      </c>
      <c r="G12" s="45">
        <f>SUM(G4:G11)</f>
        <v>0.63411782661782667</v>
      </c>
      <c r="H12" s="35"/>
      <c r="I12" s="32"/>
      <c r="J12" s="36"/>
      <c r="K12" s="35" t="s">
        <v>16</v>
      </c>
      <c r="L12" s="34">
        <f>SUM(L4:L11)</f>
        <v>3.2638888888888891E-2</v>
      </c>
      <c r="M12" s="36"/>
      <c r="N12" s="36"/>
      <c r="O12" s="36"/>
      <c r="P12" s="37"/>
    </row>
    <row r="13" spans="1:16" s="22" customFormat="1" ht="32.25" customHeight="1" thickTop="1" thickBot="1" x14ac:dyDescent="0.3">
      <c r="B13" s="31"/>
      <c r="C13" s="31"/>
      <c r="D13" s="31"/>
      <c r="E13" s="32"/>
      <c r="F13" s="33" t="s">
        <v>17</v>
      </c>
      <c r="G13" s="46">
        <f>+G12+L12</f>
        <v>0.66675671550671556</v>
      </c>
      <c r="H13" s="36"/>
      <c r="I13" s="32"/>
      <c r="J13" s="36"/>
      <c r="K13" s="36"/>
      <c r="L13" s="36"/>
      <c r="M13" s="36"/>
      <c r="N13" s="36"/>
      <c r="O13" s="36"/>
      <c r="P13" s="37"/>
    </row>
    <row r="14" spans="1:16" s="4" customFormat="1" ht="45.75" customHeight="1" thickTop="1" thickBot="1" x14ac:dyDescent="0.3">
      <c r="A14" s="73" t="s">
        <v>24</v>
      </c>
      <c r="B14" s="74"/>
      <c r="C14" s="47"/>
      <c r="D14" s="47"/>
      <c r="F14"/>
      <c r="G14"/>
      <c r="H14"/>
      <c r="I14"/>
      <c r="J14"/>
      <c r="K14"/>
      <c r="L14"/>
      <c r="M14"/>
      <c r="N14"/>
      <c r="O14"/>
      <c r="P14"/>
    </row>
    <row r="15" spans="1:16" s="4" customFormat="1" ht="91.8" customHeight="1" x14ac:dyDescent="0.25">
      <c r="A15" s="66" t="s">
        <v>31</v>
      </c>
      <c r="B15" s="67"/>
      <c r="D15" s="77" t="s">
        <v>26</v>
      </c>
      <c r="E15" s="77"/>
      <c r="F15" s="77"/>
      <c r="G15" s="77"/>
      <c r="H15" s="77"/>
      <c r="I15" s="77"/>
      <c r="J15" s="77"/>
      <c r="K15" s="77"/>
      <c r="L15" s="77"/>
      <c r="M15" s="77"/>
      <c r="N15" s="55"/>
      <c r="O15" s="55"/>
      <c r="P15"/>
    </row>
    <row r="16" spans="1:16" s="4" customFormat="1" ht="40.200000000000003" customHeight="1" x14ac:dyDescent="0.25">
      <c r="A16" s="75" t="s">
        <v>30</v>
      </c>
      <c r="B16" s="76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55"/>
      <c r="O16" s="55"/>
      <c r="P16"/>
    </row>
    <row r="17" spans="1:16" s="4" customFormat="1" ht="25.5" customHeight="1" x14ac:dyDescent="0.25">
      <c r="A17" s="80" t="s">
        <v>18</v>
      </c>
      <c r="B17" s="81"/>
      <c r="C17" s="48"/>
      <c r="D17" s="48"/>
      <c r="E17" s="5"/>
      <c r="F17"/>
      <c r="G17"/>
      <c r="H17"/>
      <c r="I17"/>
      <c r="J17"/>
      <c r="K17"/>
      <c r="L17"/>
      <c r="M17"/>
      <c r="N17"/>
      <c r="O17"/>
      <c r="P17"/>
    </row>
    <row r="18" spans="1:16" s="4" customFormat="1" ht="24.75" customHeight="1" x14ac:dyDescent="0.25">
      <c r="A18" s="51" t="s">
        <v>19</v>
      </c>
      <c r="B18" s="52">
        <v>7.5</v>
      </c>
      <c r="C18" s="49"/>
      <c r="D18" s="49"/>
      <c r="E18" s="50"/>
      <c r="F18"/>
      <c r="G18"/>
      <c r="H18"/>
      <c r="I18"/>
      <c r="J18"/>
      <c r="K18"/>
      <c r="L18"/>
      <c r="M18"/>
      <c r="N18"/>
      <c r="O18"/>
      <c r="P18"/>
    </row>
    <row r="19" spans="1:16" s="4" customFormat="1" ht="24.75" customHeight="1" x14ac:dyDescent="0.25">
      <c r="A19" s="51" t="s">
        <v>20</v>
      </c>
      <c r="B19" s="53">
        <v>7</v>
      </c>
      <c r="C19" s="49"/>
      <c r="D19" s="49"/>
      <c r="E19" s="50"/>
      <c r="F19"/>
      <c r="G19"/>
      <c r="H19"/>
      <c r="I19"/>
      <c r="J19"/>
      <c r="K19"/>
      <c r="L19"/>
      <c r="M19"/>
      <c r="N19"/>
      <c r="O19"/>
      <c r="P19"/>
    </row>
    <row r="20" spans="1:16" s="4" customFormat="1" ht="24.75" customHeight="1" x14ac:dyDescent="0.25">
      <c r="A20" s="51" t="s">
        <v>21</v>
      </c>
      <c r="B20" s="53">
        <v>6.5</v>
      </c>
      <c r="C20" s="49"/>
      <c r="D20" s="49"/>
      <c r="E20" s="50"/>
      <c r="F20"/>
      <c r="G20"/>
      <c r="H20"/>
      <c r="I20"/>
      <c r="J20"/>
      <c r="K20"/>
      <c r="L20"/>
      <c r="M20"/>
      <c r="N20"/>
      <c r="O20"/>
      <c r="P20"/>
    </row>
    <row r="21" spans="1:16" s="4" customFormat="1" ht="24.75" customHeight="1" thickBot="1" x14ac:dyDescent="0.3">
      <c r="A21" s="51" t="s">
        <v>22</v>
      </c>
      <c r="B21" s="54">
        <v>6</v>
      </c>
      <c r="C21" s="49"/>
      <c r="D21" s="49"/>
      <c r="E21" s="50"/>
      <c r="F21"/>
      <c r="G21"/>
      <c r="H21"/>
      <c r="I21"/>
      <c r="J21"/>
      <c r="K21"/>
      <c r="L21"/>
      <c r="M21"/>
      <c r="N21"/>
      <c r="O21"/>
      <c r="P21"/>
    </row>
    <row r="22" spans="1:16" s="4" customFormat="1" ht="93" customHeight="1" thickBot="1" x14ac:dyDescent="0.3">
      <c r="A22" s="71" t="s">
        <v>29</v>
      </c>
      <c r="B22" s="72"/>
      <c r="E22" s="6"/>
      <c r="F22"/>
      <c r="G22"/>
      <c r="H22"/>
      <c r="I22"/>
      <c r="J22"/>
      <c r="K22"/>
      <c r="L22"/>
      <c r="M22"/>
      <c r="N22"/>
      <c r="O22"/>
      <c r="P22"/>
    </row>
    <row r="23" spans="1:16" s="4" customFormat="1" ht="57" customHeight="1" x14ac:dyDescent="0.25">
      <c r="E23" s="5"/>
      <c r="F23" s="6"/>
      <c r="G23" s="5"/>
      <c r="H23" s="7"/>
      <c r="I23" s="7"/>
      <c r="J23" s="6"/>
      <c r="K23" s="7"/>
      <c r="L23" s="7"/>
      <c r="M23" s="7"/>
      <c r="N23" s="7"/>
      <c r="O23" s="7"/>
      <c r="P23" s="7"/>
    </row>
    <row r="24" spans="1:16" s="4" customFormat="1" x14ac:dyDescent="0.25">
      <c r="A24"/>
      <c r="B24"/>
      <c r="C24"/>
      <c r="D24"/>
      <c r="E24" s="5"/>
      <c r="F24" s="6"/>
      <c r="G24" s="5"/>
      <c r="H24" s="7"/>
      <c r="I24" s="7"/>
      <c r="J24" s="6"/>
      <c r="K24" s="7"/>
      <c r="L24" s="7"/>
      <c r="M24" s="7"/>
      <c r="N24" s="7"/>
      <c r="O24" s="7"/>
      <c r="P24" s="7"/>
    </row>
  </sheetData>
  <sheetProtection algorithmName="SHA-512" hashValue="MEFhB1fd3k/GqiogoUPlNlPKy/J+Y5KSO0rRD5QWBAvXj0DnQVxrm2CNoMjT04RQt/Un0VCBHxQNAxyyE4QODw==" saltValue="0kS0U7mSJKP3NnLcsb1hlw==" spinCount="100000" sheet="1" objects="1" scenarios="1"/>
  <protectedRanges>
    <protectedRange sqref="B2" name="Départ"/>
    <protectedRange sqref="L4:L10" name="Temps de pause"/>
    <protectedRange sqref="B18:B21" name="Vitesses de marche"/>
  </protectedRanges>
  <mergeCells count="6">
    <mergeCell ref="A17:B17"/>
    <mergeCell ref="A22:B22"/>
    <mergeCell ref="K1:P2"/>
    <mergeCell ref="A14:B14"/>
    <mergeCell ref="D15:M15"/>
    <mergeCell ref="A16:B16"/>
  </mergeCells>
  <conditionalFormatting sqref="G12:G13">
    <cfRule type="expression" dxfId="1" priority="2">
      <formula>IF($G$13&gt;1.25055,TRUE)</formula>
    </cfRule>
  </conditionalFormatting>
  <conditionalFormatting sqref="L12">
    <cfRule type="expression" dxfId="0" priority="1">
      <formula>IF($G$13&gt;1.25055,TRUE)</formula>
    </cfRule>
  </conditionalFormatting>
  <pageMargins left="0.75" right="0.75" top="1" bottom="1" header="0.5" footer="0.5"/>
  <pageSetup paperSize="9" scale="4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429922A1A30A40896BBD8A9C0D8966" ma:contentTypeVersion="11" ma:contentTypeDescription="Crée un document." ma:contentTypeScope="" ma:versionID="3c3a68ac453d7bc324f1f80e699d1b82">
  <xsd:schema xmlns:xsd="http://www.w3.org/2001/XMLSchema" xmlns:xs="http://www.w3.org/2001/XMLSchema" xmlns:p="http://schemas.microsoft.com/office/2006/metadata/properties" xmlns:ns3="5dd80f7f-b5be-4cfe-ad01-8caf4e4e1e5a" xmlns:ns4="eb3e580c-84b6-4125-848b-b8e71ef7cffc" targetNamespace="http://schemas.microsoft.com/office/2006/metadata/properties" ma:root="true" ma:fieldsID="4f25a32c1a012f88aba8bc753acbc04b" ns3:_="" ns4:_="">
    <xsd:import namespace="5dd80f7f-b5be-4cfe-ad01-8caf4e4e1e5a"/>
    <xsd:import namespace="eb3e580c-84b6-4125-848b-b8e71ef7cf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80f7f-b5be-4cfe-ad01-8caf4e4e1e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3e580c-84b6-4125-848b-b8e71ef7cff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2D68EC-2541-4697-BF70-B389B31FFEDA}">
  <ds:schemaRefs>
    <ds:schemaRef ds:uri="5dd80f7f-b5be-4cfe-ad01-8caf4e4e1e5a"/>
    <ds:schemaRef ds:uri="http://schemas.microsoft.com/office/2006/metadata/properties"/>
    <ds:schemaRef ds:uri="eb3e580c-84b6-4125-848b-b8e71ef7cffc"/>
    <ds:schemaRef ds:uri="http://purl.org/dc/elements/1.1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71193C5-10DE-4058-9941-3187069D3E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80f7f-b5be-4cfe-ad01-8caf4e4e1e5a"/>
    <ds:schemaRef ds:uri="eb3e580c-84b6-4125-848b-b8e71ef7c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7FD4EE-0C3B-4D7A-A59D-C8748A6A3E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Trailwalker Dieppe - 30h</vt:lpstr>
      <vt:lpstr>Trailwalker Dieppe - 24h</vt:lpstr>
      <vt:lpstr>Trailwalker Dieppe - 16h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Elodie Mesnage</cp:lastModifiedBy>
  <cp:revision/>
  <cp:lastPrinted>2022-10-08T10:48:52Z</cp:lastPrinted>
  <dcterms:created xsi:type="dcterms:W3CDTF">2008-03-25T05:45:35Z</dcterms:created>
  <dcterms:modified xsi:type="dcterms:W3CDTF">2026-06-10T10:02:50Z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0x010100E8429922A1A30A40896BBD8A9C0D8966</vt:lpwstr>
  </property>
</Properties>
</file>